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230" windowHeight="5295" tabRatio="744" firstSheet="5" activeTab="15"/>
  </bookViews>
  <sheets>
    <sheet name="1096-R21" sheetId="1" r:id="rId1"/>
    <sheet name="1096-R15" sheetId="2" r:id="rId2"/>
    <sheet name="1096-R8" sheetId="3" r:id="rId3"/>
    <sheet name="1096-R4" sheetId="4" r:id="rId4"/>
    <sheet name="1230-R14" sheetId="5" r:id="rId5"/>
    <sheet name="1230-R17" sheetId="6" r:id="rId6"/>
    <sheet name="1230-R26" sheetId="7" r:id="rId7"/>
    <sheet name="1235-R11" sheetId="8" r:id="rId8"/>
    <sheet name="1235-R12" sheetId="9" r:id="rId9"/>
    <sheet name="1235-R13" sheetId="10" r:id="rId10"/>
    <sheet name="YKDT85-R7" sheetId="11" r:id="rId11"/>
    <sheet name="YKDT86-R20" sheetId="12" r:id="rId12"/>
    <sheet name="YKDT88-R1" sheetId="13" r:id="rId13"/>
    <sheet name="164-3R" sheetId="14" r:id="rId14"/>
    <sheet name="163-1-3R" sheetId="15" r:id="rId15"/>
    <sheet name="163-3-4R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<sst xmlns="http://schemas.openxmlformats.org/spreadsheetml/2006/main" count="1212" uniqueCount="111">
  <si>
    <t>n=5</t>
  </si>
  <si>
    <t>n=4</t>
  </si>
  <si>
    <t>n=8</t>
  </si>
  <si>
    <t>n=3</t>
  </si>
  <si>
    <t>n=2</t>
  </si>
  <si>
    <t>Ab</t>
  </si>
  <si>
    <t>n=1</t>
  </si>
  <si>
    <t>rim</t>
  </si>
  <si>
    <t>core</t>
  </si>
  <si>
    <t>sieve texture</t>
  </si>
  <si>
    <t>mantle</t>
  </si>
  <si>
    <t>groundmass</t>
  </si>
  <si>
    <t>Ab rim</t>
  </si>
  <si>
    <t>Na2O</t>
  </si>
  <si>
    <t>MgO</t>
  </si>
  <si>
    <t>Al2O3</t>
  </si>
  <si>
    <t>SiO2</t>
  </si>
  <si>
    <t>K2O</t>
  </si>
  <si>
    <t>CaO</t>
  </si>
  <si>
    <t>TiO2</t>
  </si>
  <si>
    <t>MnO</t>
  </si>
  <si>
    <t>FeO</t>
  </si>
  <si>
    <t>Total</t>
  </si>
  <si>
    <t>Na</t>
  </si>
  <si>
    <t>Mg</t>
  </si>
  <si>
    <t>Al</t>
  </si>
  <si>
    <t>Si</t>
  </si>
  <si>
    <t>K</t>
  </si>
  <si>
    <t>Ca</t>
  </si>
  <si>
    <t>Ti</t>
  </si>
  <si>
    <t>Mn</t>
  </si>
  <si>
    <t>Fe2</t>
  </si>
  <si>
    <t>Sum</t>
  </si>
  <si>
    <t>An</t>
  </si>
  <si>
    <t>Or</t>
  </si>
  <si>
    <t>included in cpx</t>
  </si>
  <si>
    <t>zoned pl</t>
  </si>
  <si>
    <t>An rim</t>
  </si>
  <si>
    <t>Number of analyses</t>
  </si>
  <si>
    <t>1 δ</t>
  </si>
  <si>
    <t>Average</t>
  </si>
  <si>
    <t xml:space="preserve">An &gt; 80 </t>
  </si>
  <si>
    <t>An &lt; 80</t>
  </si>
  <si>
    <t>An &gt; 80</t>
  </si>
  <si>
    <t>Number of analyzes</t>
  </si>
  <si>
    <t>zoned  pl</t>
  </si>
  <si>
    <t>large</t>
  </si>
  <si>
    <t>medium</t>
  </si>
  <si>
    <t>pl with</t>
  </si>
  <si>
    <t>core / sieve texture</t>
  </si>
  <si>
    <t xml:space="preserve">small </t>
  </si>
  <si>
    <t>Albitic pl</t>
  </si>
  <si>
    <t>Anorthitic pl</t>
  </si>
  <si>
    <t xml:space="preserve"> cluster</t>
  </si>
  <si>
    <t>An ≥ 60</t>
  </si>
  <si>
    <t>An &lt; 60</t>
  </si>
  <si>
    <t>An &lt; 20</t>
  </si>
  <si>
    <t>An&lt;80</t>
  </si>
  <si>
    <t>An&gt;80</t>
  </si>
  <si>
    <t>small pl</t>
  </si>
  <si>
    <t xml:space="preserve">  large zoned pl</t>
  </si>
  <si>
    <t xml:space="preserve"> rim</t>
  </si>
  <si>
    <t xml:space="preserve"> core</t>
  </si>
  <si>
    <t xml:space="preserve"> core </t>
  </si>
  <si>
    <t>larger pl</t>
  </si>
  <si>
    <t>60&gt;An&gt;20</t>
  </si>
  <si>
    <t>1 σ</t>
  </si>
  <si>
    <t>pl</t>
  </si>
  <si>
    <t>1096-R21</t>
  </si>
  <si>
    <t>1096-R15</t>
  </si>
  <si>
    <t>1096-R8</t>
  </si>
  <si>
    <t>1096-R4</t>
  </si>
  <si>
    <t>1096-R14</t>
  </si>
  <si>
    <t>n=6</t>
  </si>
  <si>
    <t>n=9</t>
  </si>
  <si>
    <t>unzoned pl</t>
  </si>
  <si>
    <t>in the coarser diabase</t>
  </si>
  <si>
    <t>diabase</t>
  </si>
  <si>
    <t>in themicrocrystallized basalt</t>
  </si>
  <si>
    <t>basalt</t>
  </si>
  <si>
    <t>1230-R17</t>
  </si>
  <si>
    <t>164-3R</t>
  </si>
  <si>
    <t>MGR</t>
  </si>
  <si>
    <t>Toto caldera</t>
  </si>
  <si>
    <t>SEMFR</t>
  </si>
  <si>
    <t>1230-R26</t>
  </si>
  <si>
    <t>1235-R11</t>
  </si>
  <si>
    <t>1235-R12</t>
  </si>
  <si>
    <t>1235-R13</t>
  </si>
  <si>
    <t>YKDT85-R7</t>
  </si>
  <si>
    <t>YKDT86-R20</t>
  </si>
  <si>
    <t>YKDT88-R1</t>
  </si>
  <si>
    <t>163-1-3R</t>
  </si>
  <si>
    <t>163-3-4R</t>
  </si>
  <si>
    <t>n=7</t>
  </si>
  <si>
    <t>Table 2D.2: Representative mean plagioclase composition for Shinkai dive 1096, sample R21. n: number of analyses realized. An: anorthite, Ab : albite, Or: orthoclase, pl : plagioclase, fp : feldpspar.</t>
  </si>
  <si>
    <t>Table 2D.2: Representative mean plagioclase composition for Shinkai dive 1096, sample R15. n: number of analyses realized. An: anorthite, Ab : albite, Or: orthoclase, pl : plagioclase, fp : feldpspar.</t>
  </si>
  <si>
    <t>Table 2D.2: Representative mean plagioclase composition for Shinkai dive 1096, sample R8. n: number of analyses realized. An: anorthite, Ab : albite, Or: orthoclase, pl : plagioclase, fp : feldpspar.</t>
  </si>
  <si>
    <t>Table 2D.2: Representative mean plagioclase composition for Shinkai dive 1096, sample R4. n: number of analyses realized. An: anorthite, Ab : albite, Or: orthoclase, pl : plagioclase, fp : feldpspar.</t>
  </si>
  <si>
    <t>Table 2D.2: Representative mean plagioclase composition for Shinkai dive 1230, sample R14. n: number of analyses realized. An: anorthite, Ab : albite, Or: orthoclase, pl : plagioclase, fp : feldpspar.</t>
  </si>
  <si>
    <t>Table 2D.2: Representative mean plagioclase composition for Shinkai dive 1230, sample R17. n: number of analyses realized. An: anorthite, Ab : albite, Or: orthoclase, pl : plagioclase, fp : feldpspar.</t>
  </si>
  <si>
    <t>Table 2D.2: Representative mean plagioclase composition for Shinkai dive 1230, sample R26. n: number of analyses realized. An: anorthite, Ab : albite, Or: orthoclase, pl : plagioclase, fp : feldpspar.</t>
  </si>
  <si>
    <t>Table 2D.2: Representative mean plagioclase composition for Shinkai dive 1235, sample R11. n: number of analyses realized. An: anorthite, Ab : albite, Or: orthoclase, pl : plagioclase, fp : feldpspar.</t>
  </si>
  <si>
    <t>Table 2D.2: Representative mean plagioclase composition for Shinkai dive 1235, sample R12. n: number of analyses realized. An: anorthite, Ab : albite, Or: orthoclase, pl : plagioclase, fp : feldpspar.</t>
  </si>
  <si>
    <t>Table 2D.2: Representative mean plagioclase composition for Shinkai dive 1235, sample R13. n: number of analyses realized. An: anorthite, Ab : albite, Or: orthoclase, pl : plagioclase, fp : feldpspar.</t>
  </si>
  <si>
    <t>Table 2D.2: Representative mean plagioclase composition for YKDT85 deep-tow dredge, sample R7. n: number of analyses realized. An: anorthite, Ab : albite, Or: orthoclase, pl : plagioclase, fp : feldpspar.</t>
  </si>
  <si>
    <t>Table 2D.2: Representative mean plagioclase composition for YKDT86 deep-tow dredge, sample R20. n: number of analyses realized. An: anorthite, Ab : albite, Or: orthoclase, pl : plagioclase, fp : feldpspar.</t>
  </si>
  <si>
    <t>Table 2D.2: Representative mean plagioclase composition for YKDT88 deep-tow dredge, sample R1. n: number of analyses realized. An: anorthite, Ab : albite, Or: orthoclase, pl : plagioclase, fp : feldpspar.</t>
  </si>
  <si>
    <t>Table 2D.2: Representative mean plagioclase composition for sample from Malaguana-Gadao Ridge (MGR), sample 164-3R. n: number of analyses realized. An: anorthite, Ab : albite, Or: orthoclase, pl : plagioclase, fp : feldpspar.</t>
  </si>
  <si>
    <t>Table 2D.2: Representative mean plagioclase composition for sample from Toto caldera, sample 163-1-3R. n: number of analyses realized. An: anorthite, Ab : albite, Or: orthoclase, pl : plagioclase, fp : feldpspar.</t>
  </si>
  <si>
    <t>Table 2D.2: Representative mean plagioclase composition for sample from Toto caldera, sample 163-3-4R. n: number of analyses realized. An: anorthite, Ab : albite, Or: orthoclase, pl : plagioclase, fp : feldpspar.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</si>
</sst>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Vrai&quot;;&quot;Vrai&quot;;&quot;Faux&quot;"/>
    <numFmt numFmtId="166" formatCode="&quot;Actif&quot;;&quot;Actif&quot;;&quot;Inactif&quot;"/>
  </numFmts>
  <fonts count="9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6" fillId="0" borderId="2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" fontId="7" fillId="0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96R21"/>
      <sheetName val="1096R15"/>
      <sheetName val="1096R8"/>
      <sheetName val="1096R4"/>
      <sheetName val="1230-R14"/>
      <sheetName val="1230-R17"/>
      <sheetName val="1230-R26"/>
      <sheetName val="1235-R11"/>
      <sheetName val="1235-R12"/>
      <sheetName val="1235-R13"/>
      <sheetName val="YKDT85-R7"/>
      <sheetName val="YKDY86-R20"/>
      <sheetName val="YKDT88-R1"/>
      <sheetName val="Feuil3"/>
      <sheetName val="Feuil2"/>
    </sheetNames>
    <sheetDataSet>
      <sheetData sheetId="7">
        <row r="13">
          <cell r="A13" t="str">
            <v>Na2O</v>
          </cell>
          <cell r="B13">
            <v>5.314</v>
          </cell>
          <cell r="C13">
            <v>7.423</v>
          </cell>
          <cell r="D13">
            <v>6.845</v>
          </cell>
          <cell r="F13">
            <v>8.913</v>
          </cell>
          <cell r="G13">
            <v>9.297</v>
          </cell>
          <cell r="H13">
            <v>9.077</v>
          </cell>
          <cell r="I13">
            <v>5.98</v>
          </cell>
        </row>
        <row r="14">
          <cell r="A14" t="str">
            <v>MgO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Al2O3</v>
          </cell>
          <cell r="B15">
            <v>28.347</v>
          </cell>
          <cell r="C15">
            <v>26.036</v>
          </cell>
          <cell r="D15">
            <v>26.769</v>
          </cell>
          <cell r="F15">
            <v>23.569</v>
          </cell>
          <cell r="G15">
            <v>22.645</v>
          </cell>
          <cell r="H15">
            <v>23.297</v>
          </cell>
          <cell r="I15">
            <v>27.795</v>
          </cell>
        </row>
        <row r="16">
          <cell r="A16" t="str">
            <v>SiO2</v>
          </cell>
          <cell r="B16">
            <v>54.398</v>
          </cell>
          <cell r="C16">
            <v>59.384</v>
          </cell>
          <cell r="D16">
            <v>57.466</v>
          </cell>
          <cell r="F16">
            <v>62.647</v>
          </cell>
          <cell r="G16">
            <v>63.832</v>
          </cell>
          <cell r="H16">
            <v>63.096</v>
          </cell>
          <cell r="I16">
            <v>55.701</v>
          </cell>
        </row>
        <row r="17">
          <cell r="A17" t="str">
            <v>K2O</v>
          </cell>
          <cell r="B17">
            <v>0.02</v>
          </cell>
          <cell r="C17">
            <v>0.069</v>
          </cell>
          <cell r="D17">
            <v>0.054</v>
          </cell>
          <cell r="F17">
            <v>0.117</v>
          </cell>
          <cell r="G17">
            <v>0.145</v>
          </cell>
          <cell r="H17">
            <v>0.148</v>
          </cell>
          <cell r="I17">
            <v>0.031</v>
          </cell>
        </row>
        <row r="18">
          <cell r="A18" t="str">
            <v>CaO</v>
          </cell>
          <cell r="B18">
            <v>11.305</v>
          </cell>
          <cell r="C18">
            <v>7.568</v>
          </cell>
          <cell r="D18">
            <v>8.685</v>
          </cell>
          <cell r="F18">
            <v>4.614</v>
          </cell>
          <cell r="G18">
            <v>3.705</v>
          </cell>
          <cell r="H18">
            <v>4.602</v>
          </cell>
          <cell r="I18">
            <v>10.264</v>
          </cell>
        </row>
        <row r="19">
          <cell r="A19" t="str">
            <v>TiO2</v>
          </cell>
          <cell r="B19">
            <v>0.022</v>
          </cell>
          <cell r="C19">
            <v>0.003</v>
          </cell>
          <cell r="D19">
            <v>0.01</v>
          </cell>
          <cell r="F19">
            <v>0</v>
          </cell>
          <cell r="G19">
            <v>0</v>
          </cell>
          <cell r="H19">
            <v>0</v>
          </cell>
          <cell r="I19">
            <v>0.01</v>
          </cell>
        </row>
        <row r="21">
          <cell r="A21" t="str">
            <v>MnO</v>
          </cell>
          <cell r="B21">
            <v>0</v>
          </cell>
          <cell r="C21">
            <v>0</v>
          </cell>
          <cell r="D21">
            <v>0.049</v>
          </cell>
          <cell r="F21">
            <v>0.009</v>
          </cell>
          <cell r="G21">
            <v>0</v>
          </cell>
          <cell r="H21">
            <v>0.028</v>
          </cell>
          <cell r="I21">
            <v>0.012</v>
          </cell>
        </row>
        <row r="22">
          <cell r="A22" t="str">
            <v>FeO</v>
          </cell>
          <cell r="B22">
            <v>1.047</v>
          </cell>
          <cell r="C22">
            <v>0.749</v>
          </cell>
          <cell r="D22">
            <v>0.794</v>
          </cell>
          <cell r="F22">
            <v>0.512</v>
          </cell>
          <cell r="G22">
            <v>0.589</v>
          </cell>
          <cell r="H22">
            <v>0.538</v>
          </cell>
          <cell r="I22">
            <v>0.764</v>
          </cell>
        </row>
        <row r="24">
          <cell r="A24" t="str">
            <v>Total</v>
          </cell>
          <cell r="B24">
            <v>100.49</v>
          </cell>
          <cell r="C24">
            <v>101.244</v>
          </cell>
          <cell r="D24">
            <v>100.697</v>
          </cell>
          <cell r="F24">
            <v>100.384</v>
          </cell>
          <cell r="G24">
            <v>100.216</v>
          </cell>
          <cell r="H24">
            <v>100.79</v>
          </cell>
          <cell r="I24">
            <v>100.574</v>
          </cell>
        </row>
        <row r="80">
          <cell r="A80" t="str">
            <v>Na</v>
          </cell>
          <cell r="B80">
            <v>0.46341377275868867</v>
          </cell>
          <cell r="C80">
            <v>0.6351797863398658</v>
          </cell>
          <cell r="D80">
            <v>0.5904156826187841</v>
          </cell>
          <cell r="F80">
            <v>0.7630666002664462</v>
          </cell>
          <cell r="G80">
            <v>0.7962295070710592</v>
          </cell>
          <cell r="H80">
            <v>0.7736164295003701</v>
          </cell>
          <cell r="I80">
            <v>0.5187313560351521</v>
          </cell>
        </row>
        <row r="81">
          <cell r="A81" t="str">
            <v>Mg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Al</v>
          </cell>
          <cell r="B82">
            <v>1.5026691007610398</v>
          </cell>
          <cell r="C82">
            <v>1.3542546538894131</v>
          </cell>
          <cell r="D82">
            <v>1.4035421045493177</v>
          </cell>
          <cell r="F82">
            <v>1.2265593294314707</v>
          </cell>
          <cell r="G82">
            <v>1.1788990763788616</v>
          </cell>
          <cell r="H82">
            <v>1.2069581570037942</v>
          </cell>
          <cell r="I82">
            <v>1.4656047394639584</v>
          </cell>
        </row>
        <row r="83">
          <cell r="A83" t="str">
            <v>Si</v>
          </cell>
          <cell r="B83">
            <v>2.446715439226275</v>
          </cell>
          <cell r="C83">
            <v>2.620835716935796</v>
          </cell>
          <cell r="D83">
            <v>2.556516167790565</v>
          </cell>
          <cell r="F83">
            <v>2.766253393317689</v>
          </cell>
          <cell r="G83">
            <v>2.819596948107488</v>
          </cell>
          <cell r="H83">
            <v>2.7735648172275305</v>
          </cell>
          <cell r="I83">
            <v>2.492054017622576</v>
          </cell>
        </row>
        <row r="84">
          <cell r="A84" t="str">
            <v>K</v>
          </cell>
          <cell r="B84">
            <v>0.0011475961060326923</v>
          </cell>
          <cell r="C84">
            <v>0.0038848833455372113</v>
          </cell>
          <cell r="D84">
            <v>0.0030647134578857364</v>
          </cell>
          <cell r="F84">
            <v>0.006590768894144965</v>
          </cell>
          <cell r="G84">
            <v>0.008170998344567372</v>
          </cell>
          <cell r="H84">
            <v>0.008299592082913138</v>
          </cell>
          <cell r="I84">
            <v>0.001769353844539162</v>
          </cell>
        </row>
        <row r="85">
          <cell r="A85" t="str">
            <v>Ca</v>
          </cell>
          <cell r="B85">
            <v>0.5447895191895715</v>
          </cell>
          <cell r="C85">
            <v>0.3578566746940501</v>
          </cell>
          <cell r="D85">
            <v>0.41396635494828116</v>
          </cell>
          <cell r="F85">
            <v>0.21828652073848226</v>
          </cell>
          <cell r="G85">
            <v>0.1753454252019481</v>
          </cell>
          <cell r="H85">
            <v>0.2167408407149168</v>
          </cell>
          <cell r="I85">
            <v>0.49200413246262603</v>
          </cell>
        </row>
        <row r="86">
          <cell r="A86" t="str">
            <v>Ti</v>
          </cell>
          <cell r="B86">
            <v>0.0007441216832057616</v>
          </cell>
          <cell r="C86">
            <v>9.956629691348229E-05</v>
          </cell>
          <cell r="D86">
            <v>0.0003345479124599619</v>
          </cell>
          <cell r="F86">
            <v>0</v>
          </cell>
          <cell r="G86">
            <v>0</v>
          </cell>
          <cell r="H86">
            <v>0</v>
          </cell>
          <cell r="I86">
            <v>0.0003364458756863943</v>
          </cell>
        </row>
        <row r="88">
          <cell r="A88" t="str">
            <v>Mn</v>
          </cell>
          <cell r="B88">
            <v>0</v>
          </cell>
          <cell r="C88">
            <v>0</v>
          </cell>
          <cell r="D88">
            <v>0.0018463728028582163</v>
          </cell>
          <cell r="F88">
            <v>0.0003366045093457694</v>
          </cell>
          <cell r="G88">
            <v>0</v>
          </cell>
          <cell r="H88">
            <v>0.0010425100789082863</v>
          </cell>
          <cell r="I88">
            <v>0.0004547382069084925</v>
          </cell>
        </row>
        <row r="89">
          <cell r="A89" t="str">
            <v>Fe2</v>
          </cell>
          <cell r="B89">
            <v>0.03938249308790583</v>
          </cell>
          <cell r="C89">
            <v>0.027644463305187043</v>
          </cell>
          <cell r="D89">
            <v>0.02954024354450114</v>
          </cell>
          <cell r="F89">
            <v>0.018906782842421033</v>
          </cell>
          <cell r="G89">
            <v>0.021758044896075582</v>
          </cell>
          <cell r="H89">
            <v>0.019777653391567278</v>
          </cell>
          <cell r="I89">
            <v>0.028585369626691316</v>
          </cell>
        </row>
        <row r="92">
          <cell r="A92" t="str">
            <v>Sum</v>
          </cell>
          <cell r="B92">
            <v>5</v>
          </cell>
          <cell r="C92">
            <v>5.000000000000001</v>
          </cell>
          <cell r="D92">
            <v>5</v>
          </cell>
          <cell r="F92">
            <v>5</v>
          </cell>
          <cell r="G92">
            <v>5</v>
          </cell>
          <cell r="H92">
            <v>5</v>
          </cell>
          <cell r="I92">
            <v>5.000000000000002</v>
          </cell>
        </row>
        <row r="99">
          <cell r="A99" t="str">
            <v>An</v>
          </cell>
          <cell r="B99">
            <v>53.97424479803571</v>
          </cell>
          <cell r="C99">
            <v>35.89617944400646</v>
          </cell>
          <cell r="D99">
            <v>41.09064370172639</v>
          </cell>
          <cell r="F99">
            <v>22.095032214914756</v>
          </cell>
          <cell r="G99">
            <v>17.89703021184488</v>
          </cell>
          <cell r="H99">
            <v>21.703234504005014</v>
          </cell>
          <cell r="I99">
            <v>48.59276833920411</v>
          </cell>
        </row>
        <row r="100">
          <cell r="A100" t="str">
            <v>Ab</v>
          </cell>
          <cell r="B100">
            <v>45.912058754117</v>
          </cell>
          <cell r="C100">
            <v>63.71413250613486</v>
          </cell>
          <cell r="D100">
            <v>58.60515029882324</v>
          </cell>
          <cell r="F100">
            <v>77.23784802640965</v>
          </cell>
          <cell r="G100">
            <v>81.26897823083202</v>
          </cell>
          <cell r="H100">
            <v>77.46569003892424</v>
          </cell>
          <cell r="I100">
            <v>51.23248149955755</v>
          </cell>
        </row>
        <row r="101">
          <cell r="A101" t="str">
            <v>Or</v>
          </cell>
          <cell r="B101">
            <v>0.11369644784727856</v>
          </cell>
          <cell r="C101">
            <v>0.3896880498586785</v>
          </cell>
          <cell r="D101">
            <v>0.30420599945037036</v>
          </cell>
          <cell r="F101">
            <v>0.6671197586755929</v>
          </cell>
          <cell r="G101">
            <v>0.8339915573231166</v>
          </cell>
          <cell r="H101">
            <v>0.8310754570707461</v>
          </cell>
          <cell r="I101">
            <v>0.17475016123833625</v>
          </cell>
        </row>
        <row r="102">
          <cell r="A102" t="str">
            <v>Sum</v>
          </cell>
          <cell r="B102">
            <v>99.99999999999999</v>
          </cell>
          <cell r="C102">
            <v>100</v>
          </cell>
          <cell r="D102">
            <v>100</v>
          </cell>
          <cell r="F102">
            <v>100</v>
          </cell>
          <cell r="G102">
            <v>100.00000000000001</v>
          </cell>
          <cell r="H102">
            <v>100</v>
          </cell>
          <cell r="I10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="85" zoomScaleNormal="85" workbookViewId="0" topLeftCell="A1">
      <selection activeCell="C44" sqref="C44"/>
    </sheetView>
  </sheetViews>
  <sheetFormatPr defaultColWidth="11.421875" defaultRowHeight="12.75"/>
  <cols>
    <col min="1" max="1" width="17.421875" style="7" customWidth="1"/>
    <col min="2" max="2" width="6.7109375" style="7" customWidth="1"/>
    <col min="3" max="3" width="6.00390625" style="7" customWidth="1"/>
    <col min="4" max="4" width="3.7109375" style="7" customWidth="1"/>
    <col min="5" max="5" width="6.7109375" style="7" customWidth="1"/>
    <col min="6" max="6" width="6.00390625" style="7" customWidth="1"/>
    <col min="7" max="7" width="3.57421875" style="7" customWidth="1"/>
    <col min="8" max="8" width="6.7109375" style="3" customWidth="1"/>
    <col min="9" max="9" width="6.00390625" style="3" customWidth="1"/>
    <col min="10" max="10" width="6.7109375" style="7" customWidth="1"/>
    <col min="11" max="11" width="6.00390625" style="7" customWidth="1"/>
    <col min="12" max="12" width="3.140625" style="7" customWidth="1"/>
    <col min="13" max="13" width="6.7109375" style="7" customWidth="1"/>
    <col min="14" max="14" width="6.00390625" style="7" customWidth="1"/>
    <col min="15" max="15" width="6.7109375" style="7" customWidth="1"/>
    <col min="16" max="16" width="6.00390625" style="7" customWidth="1"/>
    <col min="17" max="17" width="3.140625" style="7" customWidth="1"/>
    <col min="18" max="18" width="6.7109375" style="7" customWidth="1"/>
    <col min="19" max="20" width="6.00390625" style="7" customWidth="1"/>
    <col min="21" max="21" width="6.57421875" style="3" customWidth="1"/>
    <col min="22" max="22" width="6.7109375" style="3" customWidth="1"/>
    <col min="23" max="23" width="6.57421875" style="3" customWidth="1"/>
    <col min="24" max="24" width="6.7109375" style="7" customWidth="1"/>
    <col min="25" max="16384" width="11.421875" style="7" customWidth="1"/>
  </cols>
  <sheetData>
    <row r="1" ht="15" customHeight="1">
      <c r="A1" s="16" t="s">
        <v>95</v>
      </c>
    </row>
    <row r="2" ht="12.75">
      <c r="A2" s="7" t="s">
        <v>84</v>
      </c>
    </row>
    <row r="3" spans="1:21" ht="12.75">
      <c r="A3" s="7" t="s">
        <v>68</v>
      </c>
      <c r="U3" s="3" t="s">
        <v>40</v>
      </c>
    </row>
    <row r="5" spans="2:21" ht="12.75">
      <c r="B5" s="7" t="s">
        <v>67</v>
      </c>
      <c r="E5" s="7" t="s">
        <v>67</v>
      </c>
      <c r="H5" s="7" t="s">
        <v>67</v>
      </c>
      <c r="M5" s="7" t="s">
        <v>67</v>
      </c>
      <c r="R5" s="7" t="s">
        <v>67</v>
      </c>
      <c r="U5" s="7" t="s">
        <v>67</v>
      </c>
    </row>
    <row r="6" spans="1:24" ht="12.75">
      <c r="A6" s="7" t="s">
        <v>38</v>
      </c>
      <c r="B6" s="7" t="s">
        <v>3</v>
      </c>
      <c r="C6" s="7" t="s">
        <v>39</v>
      </c>
      <c r="E6" s="7" t="s">
        <v>4</v>
      </c>
      <c r="F6" s="7" t="s">
        <v>39</v>
      </c>
      <c r="H6" s="3" t="s">
        <v>4</v>
      </c>
      <c r="I6" s="7" t="s">
        <v>39</v>
      </c>
      <c r="J6" s="7" t="s">
        <v>1</v>
      </c>
      <c r="K6" s="7" t="s">
        <v>39</v>
      </c>
      <c r="M6" s="7" t="s">
        <v>4</v>
      </c>
      <c r="N6" s="7" t="s">
        <v>39</v>
      </c>
      <c r="O6" s="7" t="s">
        <v>0</v>
      </c>
      <c r="P6" s="7" t="s">
        <v>39</v>
      </c>
      <c r="R6" s="7" t="s">
        <v>3</v>
      </c>
      <c r="S6" s="7" t="s">
        <v>39</v>
      </c>
      <c r="U6" s="3" t="s">
        <v>0</v>
      </c>
      <c r="V6" s="3" t="s">
        <v>39</v>
      </c>
      <c r="W6" s="3" t="s">
        <v>4</v>
      </c>
      <c r="X6" s="7" t="s">
        <v>39</v>
      </c>
    </row>
    <row r="7" spans="2:23" ht="12.75">
      <c r="B7" s="7" t="s">
        <v>8</v>
      </c>
      <c r="E7" s="7" t="s">
        <v>8</v>
      </c>
      <c r="H7" s="3" t="s">
        <v>7</v>
      </c>
      <c r="J7" s="7" t="s">
        <v>8</v>
      </c>
      <c r="M7" s="7" t="s">
        <v>7</v>
      </c>
      <c r="O7" s="7" t="s">
        <v>8</v>
      </c>
      <c r="R7" s="7" t="s">
        <v>11</v>
      </c>
      <c r="U7" s="3" t="s">
        <v>8</v>
      </c>
      <c r="W7" s="3" t="s">
        <v>7</v>
      </c>
    </row>
    <row r="9" spans="1:24" ht="12.75">
      <c r="A9" s="7" t="s">
        <v>16</v>
      </c>
      <c r="B9" s="7">
        <v>47.18566666666667</v>
      </c>
      <c r="C9" s="7">
        <v>0.2179457118922262</v>
      </c>
      <c r="E9" s="7">
        <v>46.505</v>
      </c>
      <c r="F9" s="7">
        <v>0.29839906166311475</v>
      </c>
      <c r="H9" s="3">
        <v>47.5125</v>
      </c>
      <c r="I9" s="3">
        <v>1.0245977259392813</v>
      </c>
      <c r="J9" s="7">
        <v>47.719500000000004</v>
      </c>
      <c r="K9" s="7">
        <v>0.28850707674723886</v>
      </c>
      <c r="M9" s="7">
        <v>47.5025</v>
      </c>
      <c r="N9" s="7">
        <v>0.7714534982754532</v>
      </c>
      <c r="O9" s="7">
        <v>46.812400000000004</v>
      </c>
      <c r="P9" s="7">
        <v>0.4714205129185783</v>
      </c>
      <c r="R9" s="7">
        <v>46.71066666666667</v>
      </c>
      <c r="S9" s="7">
        <v>0.7310145917375859</v>
      </c>
      <c r="U9" s="3">
        <f>AVERAGE(B9,E9,J9,O9,R9)</f>
        <v>46.986646666666665</v>
      </c>
      <c r="V9" s="3">
        <f aca="true" t="shared" si="0" ref="V9:V17">STDEV(B9,E9,J9,O9,R9)</f>
        <v>0.478328689640839</v>
      </c>
      <c r="W9" s="3">
        <f>AVERAGE(H9,M9)</f>
        <v>47.5075</v>
      </c>
      <c r="X9" s="7">
        <f aca="true" t="shared" si="1" ref="X9:X17">STDEV(H9,M9)</f>
        <v>0.007071067811869092</v>
      </c>
    </row>
    <row r="10" spans="1:24" ht="12.75">
      <c r="A10" s="7" t="s">
        <v>19</v>
      </c>
      <c r="B10" s="7">
        <v>0.0016666666666666668</v>
      </c>
      <c r="C10" s="7">
        <v>0.002886751345948129</v>
      </c>
      <c r="E10" s="7">
        <v>0.009</v>
      </c>
      <c r="F10" s="7">
        <v>0.012727922061357855</v>
      </c>
      <c r="H10" s="3">
        <v>0</v>
      </c>
      <c r="I10" s="3">
        <v>0</v>
      </c>
      <c r="J10" s="7">
        <v>0.00125</v>
      </c>
      <c r="K10" s="7">
        <v>0.0025</v>
      </c>
      <c r="M10" s="7">
        <v>0.0065</v>
      </c>
      <c r="N10" s="7">
        <v>0.009192388155425118</v>
      </c>
      <c r="O10" s="7">
        <v>0.01</v>
      </c>
      <c r="P10" s="7">
        <v>0.014983324063771699</v>
      </c>
      <c r="R10" s="7">
        <v>0.005333333333333333</v>
      </c>
      <c r="S10" s="7">
        <v>0.004618802153517006</v>
      </c>
      <c r="U10" s="3">
        <f aca="true" t="shared" si="2" ref="U10:U17">AVERAGE(B10,E10,J10,O10,R10)</f>
        <v>0.00545</v>
      </c>
      <c r="V10" s="3">
        <f t="shared" si="0"/>
        <v>0.004039561307314886</v>
      </c>
      <c r="W10" s="3">
        <f aca="true" t="shared" si="3" ref="W10:W17">AVERAGE(H10,M10)</f>
        <v>0.00325</v>
      </c>
      <c r="X10" s="7">
        <f t="shared" si="1"/>
        <v>0.004596194077712559</v>
      </c>
    </row>
    <row r="11" spans="1:24" ht="12.75">
      <c r="A11" s="7" t="s">
        <v>15</v>
      </c>
      <c r="B11" s="7">
        <v>33.06366666666667</v>
      </c>
      <c r="C11" s="7">
        <v>0.12023865157815976</v>
      </c>
      <c r="E11" s="7">
        <v>32.9695</v>
      </c>
      <c r="F11" s="7">
        <v>0.2397091988225757</v>
      </c>
      <c r="H11" s="3">
        <v>33.0225</v>
      </c>
      <c r="I11" s="3">
        <v>0.8534778848924724</v>
      </c>
      <c r="J11" s="7">
        <v>32.974500000000006</v>
      </c>
      <c r="K11" s="7">
        <v>0.28932162034519693</v>
      </c>
      <c r="M11" s="7">
        <v>33.265</v>
      </c>
      <c r="N11" s="7">
        <v>0.029698484809836122</v>
      </c>
      <c r="O11" s="7">
        <v>33.6866</v>
      </c>
      <c r="P11" s="7">
        <v>0.30916225513519</v>
      </c>
      <c r="R11" s="7">
        <v>33.35933333333333</v>
      </c>
      <c r="S11" s="7">
        <v>0.1695002458208655</v>
      </c>
      <c r="U11" s="3">
        <f t="shared" si="2"/>
        <v>33.210719999999995</v>
      </c>
      <c r="V11" s="3">
        <f t="shared" si="0"/>
        <v>0.3099029512974019</v>
      </c>
      <c r="W11" s="3">
        <f t="shared" si="3"/>
        <v>33.14375</v>
      </c>
      <c r="X11" s="7">
        <f t="shared" si="1"/>
        <v>0.17147339443773757</v>
      </c>
    </row>
    <row r="12" spans="1:24" ht="12.75">
      <c r="A12" s="7" t="s">
        <v>21</v>
      </c>
      <c r="B12" s="7">
        <v>0.5573333333333333</v>
      </c>
      <c r="C12" s="7">
        <v>0.023629078131262915</v>
      </c>
      <c r="E12" s="7">
        <v>0.6855</v>
      </c>
      <c r="F12" s="7">
        <v>0.010606601717798144</v>
      </c>
      <c r="H12" s="3">
        <v>0.6085</v>
      </c>
      <c r="I12" s="3">
        <v>0.04596194077712396</v>
      </c>
      <c r="J12" s="7">
        <v>0.638</v>
      </c>
      <c r="K12" s="7">
        <v>0.05416641025580329</v>
      </c>
      <c r="M12" s="7">
        <v>0.6765</v>
      </c>
      <c r="N12" s="7">
        <v>0.08697413408594519</v>
      </c>
      <c r="O12" s="7">
        <v>0.5612</v>
      </c>
      <c r="P12" s="7">
        <v>0.06103032033342091</v>
      </c>
      <c r="R12" s="7">
        <v>0.6036666666666667</v>
      </c>
      <c r="S12" s="7">
        <v>0.04671545069174958</v>
      </c>
      <c r="U12" s="3">
        <f t="shared" si="2"/>
        <v>0.60914</v>
      </c>
      <c r="V12" s="3">
        <f t="shared" si="0"/>
        <v>0.05402749505781483</v>
      </c>
      <c r="W12" s="3">
        <f t="shared" si="3"/>
        <v>0.6425000000000001</v>
      </c>
      <c r="X12" s="7">
        <f t="shared" si="1"/>
        <v>0.04808326112068272</v>
      </c>
    </row>
    <row r="13" spans="1:24" ht="12.75">
      <c r="A13" s="7" t="s">
        <v>14</v>
      </c>
      <c r="B13" s="7">
        <v>0.067</v>
      </c>
      <c r="C13" s="7">
        <v>0.011269427669584622</v>
      </c>
      <c r="E13" s="7">
        <v>0.08299999999999999</v>
      </c>
      <c r="F13" s="7">
        <v>0.004242640687119279</v>
      </c>
      <c r="H13" s="3">
        <v>0.0705</v>
      </c>
      <c r="I13" s="3">
        <v>0.045961940777125586</v>
      </c>
      <c r="J13" s="7">
        <v>0.0655</v>
      </c>
      <c r="K13" s="7">
        <v>0.007593857166596343</v>
      </c>
      <c r="M13" s="7">
        <v>0.0725</v>
      </c>
      <c r="N13" s="7">
        <v>0.017677669529663646</v>
      </c>
      <c r="O13" s="7">
        <v>0.06860000000000001</v>
      </c>
      <c r="P13" s="7">
        <v>0.013277801022759718</v>
      </c>
      <c r="R13" s="7">
        <v>0.05833333333333333</v>
      </c>
      <c r="S13" s="7">
        <v>0.016165807537309538</v>
      </c>
      <c r="U13" s="3">
        <f t="shared" si="2"/>
        <v>0.06848666666666667</v>
      </c>
      <c r="V13" s="3">
        <f t="shared" si="0"/>
        <v>0.0090120783149923</v>
      </c>
      <c r="W13" s="3">
        <f t="shared" si="3"/>
        <v>0.0715</v>
      </c>
      <c r="X13" s="7">
        <f t="shared" si="1"/>
        <v>0.0014142135623730963</v>
      </c>
    </row>
    <row r="14" spans="1:24" ht="12.75">
      <c r="A14" s="7" t="s">
        <v>20</v>
      </c>
      <c r="B14" s="7">
        <v>0</v>
      </c>
      <c r="C14" s="7">
        <v>0</v>
      </c>
      <c r="E14" s="7">
        <v>0</v>
      </c>
      <c r="F14" s="7">
        <v>0</v>
      </c>
      <c r="H14" s="3">
        <v>0</v>
      </c>
      <c r="I14" s="3">
        <v>0</v>
      </c>
      <c r="J14" s="7">
        <v>0</v>
      </c>
      <c r="K14" s="7">
        <v>0</v>
      </c>
      <c r="M14" s="7">
        <v>0</v>
      </c>
      <c r="N14" s="7">
        <v>0</v>
      </c>
      <c r="O14" s="7">
        <v>0</v>
      </c>
      <c r="P14" s="7">
        <v>0</v>
      </c>
      <c r="R14" s="7">
        <v>0</v>
      </c>
      <c r="S14" s="7">
        <v>0</v>
      </c>
      <c r="U14" s="3">
        <f t="shared" si="2"/>
        <v>0</v>
      </c>
      <c r="V14" s="3">
        <f t="shared" si="0"/>
        <v>0</v>
      </c>
      <c r="W14" s="3">
        <f t="shared" si="3"/>
        <v>0</v>
      </c>
      <c r="X14" s="7">
        <f t="shared" si="1"/>
        <v>0</v>
      </c>
    </row>
    <row r="15" spans="1:24" ht="12.75">
      <c r="A15" s="7" t="s">
        <v>18</v>
      </c>
      <c r="B15" s="7">
        <v>16.567333333333334</v>
      </c>
      <c r="C15" s="7">
        <v>0.12427523217976023</v>
      </c>
      <c r="E15" s="7">
        <v>16.466</v>
      </c>
      <c r="F15" s="7">
        <v>0.1216223663640866</v>
      </c>
      <c r="H15" s="3">
        <v>16.4185</v>
      </c>
      <c r="I15" s="3">
        <v>0.4009295449327279</v>
      </c>
      <c r="J15" s="7">
        <v>16.308</v>
      </c>
      <c r="K15" s="7">
        <v>0.23516377272033018</v>
      </c>
      <c r="M15" s="7">
        <v>16.4125</v>
      </c>
      <c r="N15" s="7">
        <v>0.1958685783885289</v>
      </c>
      <c r="O15" s="7">
        <v>16.9176</v>
      </c>
      <c r="P15" s="7">
        <v>0.3013989051076317</v>
      </c>
      <c r="R15" s="7">
        <v>16.571</v>
      </c>
      <c r="S15" s="7">
        <v>0.10505712731652285</v>
      </c>
      <c r="U15" s="3">
        <f t="shared" si="2"/>
        <v>16.565986666666667</v>
      </c>
      <c r="V15" s="3">
        <f t="shared" si="0"/>
        <v>0.22372602491034493</v>
      </c>
      <c r="W15" s="3">
        <f t="shared" si="3"/>
        <v>16.4155</v>
      </c>
      <c r="X15" s="7">
        <f t="shared" si="1"/>
        <v>0.004242640687119446</v>
      </c>
    </row>
    <row r="16" spans="1:24" ht="12.75">
      <c r="A16" s="7" t="s">
        <v>13</v>
      </c>
      <c r="B16" s="7">
        <v>2.097666666666667</v>
      </c>
      <c r="C16" s="7">
        <v>0.018036999011291594</v>
      </c>
      <c r="E16" s="7">
        <v>2.1345</v>
      </c>
      <c r="F16" s="7">
        <v>0.04879036790186389</v>
      </c>
      <c r="H16" s="3">
        <v>2.133</v>
      </c>
      <c r="I16" s="3">
        <v>0.31536962440920063</v>
      </c>
      <c r="J16" s="7">
        <v>2.1502499999999998</v>
      </c>
      <c r="K16" s="7">
        <v>0.1543186638096705</v>
      </c>
      <c r="M16" s="7">
        <v>2.1215</v>
      </c>
      <c r="N16" s="7">
        <v>0.1407142494561186</v>
      </c>
      <c r="O16" s="7">
        <v>1.8363999999999998</v>
      </c>
      <c r="P16" s="7">
        <v>0.16098850890669641</v>
      </c>
      <c r="R16" s="7">
        <v>2.0180000000000002</v>
      </c>
      <c r="S16" s="7">
        <v>0.12834718539960432</v>
      </c>
      <c r="U16" s="3">
        <f>AVERAGE(B16,E16,J16,O16,R16)</f>
        <v>2.0473633333333336</v>
      </c>
      <c r="V16" s="3">
        <f>STDEV(B16,E16,J16,O16,R16)</f>
        <v>0.12852686835400678</v>
      </c>
      <c r="W16" s="3">
        <f>AVERAGE(H16,M16)</f>
        <v>2.12725</v>
      </c>
      <c r="X16" s="7">
        <f>STDEV(H16,M16)</f>
        <v>0.008131727983645186</v>
      </c>
    </row>
    <row r="17" spans="1:24" ht="12.75">
      <c r="A17" s="7" t="s">
        <v>17</v>
      </c>
      <c r="B17" s="7">
        <v>0.0036666666666666666</v>
      </c>
      <c r="C17" s="7">
        <v>0.006350852961085883</v>
      </c>
      <c r="E17" s="7">
        <v>0.002</v>
      </c>
      <c r="F17" s="7">
        <v>0.00282842712474619</v>
      </c>
      <c r="H17" s="3">
        <v>0.0125</v>
      </c>
      <c r="I17" s="3">
        <v>0.01767766952966369</v>
      </c>
      <c r="J17" s="7">
        <v>0.0045</v>
      </c>
      <c r="K17" s="7">
        <v>0.00544671154612273</v>
      </c>
      <c r="M17" s="7">
        <v>0.006</v>
      </c>
      <c r="N17" s="7">
        <v>0.001414213562373095</v>
      </c>
      <c r="O17" s="7">
        <v>0.0058000000000000005</v>
      </c>
      <c r="P17" s="7">
        <v>0.004147288270665543</v>
      </c>
      <c r="R17" s="7">
        <v>0.014</v>
      </c>
      <c r="S17" s="7">
        <v>0.007211102550927976</v>
      </c>
      <c r="U17" s="3">
        <f t="shared" si="2"/>
        <v>0.005993333333333334</v>
      </c>
      <c r="V17" s="3">
        <f t="shared" si="0"/>
        <v>0.004683327402131476</v>
      </c>
      <c r="W17" s="3">
        <f t="shared" si="3"/>
        <v>0.009250000000000001</v>
      </c>
      <c r="X17" s="7">
        <f t="shared" si="1"/>
        <v>0.004596194077712557</v>
      </c>
    </row>
    <row r="19" spans="1:24" ht="12.75">
      <c r="A19" s="7" t="s">
        <v>22</v>
      </c>
      <c r="B19" s="7">
        <v>99.60966666666667</v>
      </c>
      <c r="C19" s="7">
        <v>0.12684767768206398</v>
      </c>
      <c r="E19" s="7">
        <v>98.951</v>
      </c>
      <c r="F19" s="7">
        <v>0.12303657992645388</v>
      </c>
      <c r="H19" s="3">
        <v>99.8155</v>
      </c>
      <c r="I19" s="3">
        <v>0.0869741340859386</v>
      </c>
      <c r="J19" s="7">
        <v>99.89725</v>
      </c>
      <c r="K19" s="7">
        <v>0.09896927132532886</v>
      </c>
      <c r="M19" s="7">
        <v>100.11099999999999</v>
      </c>
      <c r="N19" s="7">
        <v>0.8428712831764368</v>
      </c>
      <c r="O19" s="7">
        <v>99.95060000000001</v>
      </c>
      <c r="P19" s="7">
        <v>0.24689127161566962</v>
      </c>
      <c r="R19" s="7">
        <v>99.37066666666668</v>
      </c>
      <c r="S19" s="7">
        <v>0.7215499520686255</v>
      </c>
      <c r="U19" s="3">
        <f>AVERAGE(B19,E19,J19,O19,R19)</f>
        <v>99.55583666666668</v>
      </c>
      <c r="V19" s="3">
        <f>STDEV(B19,E19,J19,O19,R19)</f>
        <v>0.41091791901346014</v>
      </c>
      <c r="W19" s="3">
        <f>AVERAGE(H19,M19)</f>
        <v>99.96324999999999</v>
      </c>
      <c r="X19" s="7">
        <f>STDEV(H19,M19)</f>
        <v>0.20895005384061763</v>
      </c>
    </row>
    <row r="22" spans="1:24" ht="12.75">
      <c r="A22" s="7" t="s">
        <v>26</v>
      </c>
      <c r="B22" s="7">
        <v>2.1707694447281107</v>
      </c>
      <c r="C22" s="7">
        <v>0.007908677406702768</v>
      </c>
      <c r="E22" s="7">
        <v>2.1513290606235334</v>
      </c>
      <c r="F22" s="7">
        <v>0.012846623208238213</v>
      </c>
      <c r="H22" s="3">
        <v>2.182581689747826</v>
      </c>
      <c r="I22" s="3">
        <v>0.04264796630901142</v>
      </c>
      <c r="J22" s="7">
        <v>2.1905792243171587</v>
      </c>
      <c r="K22" s="7">
        <v>0.013151397788354295</v>
      </c>
      <c r="M22" s="7">
        <v>2.1746392842986175</v>
      </c>
      <c r="N22" s="7">
        <v>0.017044639334236885</v>
      </c>
      <c r="O22" s="7">
        <v>2.149464619966847</v>
      </c>
      <c r="P22" s="7">
        <v>0.017183774708310583</v>
      </c>
      <c r="R22" s="7">
        <v>2.155102231527248</v>
      </c>
      <c r="S22" s="7">
        <v>0.018430508808926924</v>
      </c>
      <c r="U22" s="3">
        <f aca="true" t="shared" si="4" ref="U22:U28">AVERAGE(B22,E22,J22,O22,R22)</f>
        <v>2.1634489162325794</v>
      </c>
      <c r="V22" s="3">
        <f aca="true" t="shared" si="5" ref="V22:V28">STDEV(B22,E22,J22,O22,R22)</f>
        <v>0.0173332220159741</v>
      </c>
      <c r="W22" s="3">
        <f aca="true" t="shared" si="6" ref="W22:W28">AVERAGE(H22,M22)</f>
        <v>2.1786104870232217</v>
      </c>
      <c r="X22" s="7">
        <f aca="true" t="shared" si="7" ref="X22:X28">STDEV(H22,M22)</f>
        <v>0.005616128752068192</v>
      </c>
    </row>
    <row r="23" spans="1:24" ht="15.75" customHeight="1">
      <c r="A23" s="7" t="s">
        <v>29</v>
      </c>
      <c r="B23" s="7">
        <v>5.7562183412765304E-05</v>
      </c>
      <c r="C23" s="7">
        <v>9.970062626550798E-05</v>
      </c>
      <c r="E23" s="7">
        <v>0.00031318987593743436</v>
      </c>
      <c r="F23" s="7">
        <v>0.00044291737014866674</v>
      </c>
      <c r="H23" s="3">
        <v>0</v>
      </c>
      <c r="I23" s="3">
        <v>0</v>
      </c>
      <c r="J23" s="7">
        <v>4.315484240286166E-05</v>
      </c>
      <c r="K23" s="7">
        <v>8.630968480572332E-05</v>
      </c>
      <c r="M23" s="7">
        <v>0.00022245713536056086</v>
      </c>
      <c r="N23" s="7">
        <v>0.00031460189787357255</v>
      </c>
      <c r="O23" s="7">
        <v>0.0003446325844898056</v>
      </c>
      <c r="P23" s="7">
        <v>0.0005158075254318357</v>
      </c>
      <c r="R23" s="7">
        <v>0.00018579464886441725</v>
      </c>
      <c r="S23" s="7">
        <v>0.0001609035017463173</v>
      </c>
      <c r="U23" s="3">
        <f t="shared" si="4"/>
        <v>0.00018886682702145684</v>
      </c>
      <c r="V23" s="3">
        <f t="shared" si="5"/>
        <v>0.00013982267507880902</v>
      </c>
      <c r="W23" s="3">
        <f t="shared" si="6"/>
        <v>0.00011122856768028043</v>
      </c>
      <c r="X23" s="7">
        <f t="shared" si="7"/>
        <v>0.00015730094893678627</v>
      </c>
    </row>
    <row r="24" spans="1:24" ht="12.75">
      <c r="A24" s="7" t="s">
        <v>25</v>
      </c>
      <c r="B24" s="7">
        <v>1.7927148763254375</v>
      </c>
      <c r="C24" s="7">
        <v>0.006015098361755011</v>
      </c>
      <c r="E24" s="7">
        <v>1.7975318791092483</v>
      </c>
      <c r="F24" s="7">
        <v>0.013869114183043482</v>
      </c>
      <c r="H24" s="3">
        <v>1.7879243722200728</v>
      </c>
      <c r="I24" s="3">
        <v>0.04982891327847233</v>
      </c>
      <c r="J24" s="7">
        <v>1.784007950475901</v>
      </c>
      <c r="K24" s="7">
        <v>0.015456635444748432</v>
      </c>
      <c r="M24" s="7">
        <v>1.7949072758810427</v>
      </c>
      <c r="N24" s="7">
        <v>0.013479994288678552</v>
      </c>
      <c r="O24" s="7">
        <v>1.8230419370087159</v>
      </c>
      <c r="P24" s="7">
        <v>0.020732120287264753</v>
      </c>
      <c r="R24" s="7">
        <v>1.8141211976704603</v>
      </c>
      <c r="S24" s="7">
        <v>0.021479667985696796</v>
      </c>
      <c r="U24" s="3">
        <f t="shared" si="4"/>
        <v>1.8022835681179525</v>
      </c>
      <c r="V24" s="3">
        <f t="shared" si="5"/>
        <v>0.015962267724868136</v>
      </c>
      <c r="W24" s="3">
        <f t="shared" si="6"/>
        <v>1.7914158240505578</v>
      </c>
      <c r="X24" s="7">
        <f t="shared" si="7"/>
        <v>0.004937658531044167</v>
      </c>
    </row>
    <row r="25" spans="1:24" ht="12.75">
      <c r="A25" s="7" t="s">
        <v>31</v>
      </c>
      <c r="B25" s="7">
        <v>0.021442741372050256</v>
      </c>
      <c r="C25" s="7">
        <v>0.0009175338840640173</v>
      </c>
      <c r="E25" s="7">
        <v>0.026519771212877078</v>
      </c>
      <c r="F25" s="7">
        <v>0.00039853454266236034</v>
      </c>
      <c r="H25" s="3">
        <v>0.023378782912411716</v>
      </c>
      <c r="I25" s="3">
        <v>0.0018130791689249038</v>
      </c>
      <c r="J25" s="7">
        <v>0.024492564288151282</v>
      </c>
      <c r="K25" s="7">
        <v>0.0020741139933874867</v>
      </c>
      <c r="M25" s="7">
        <v>0.02588746593524797</v>
      </c>
      <c r="N25" s="7">
        <v>0.0031123703016218943</v>
      </c>
      <c r="O25" s="7">
        <v>0.021545475062888602</v>
      </c>
      <c r="P25" s="7">
        <v>0.0022879548210164792</v>
      </c>
      <c r="R25" s="7">
        <v>0.02329844759254487</v>
      </c>
      <c r="S25" s="7">
        <v>0.001907134388042577</v>
      </c>
      <c r="U25" s="3">
        <f t="shared" si="4"/>
        <v>0.02345979990570242</v>
      </c>
      <c r="V25" s="3">
        <f t="shared" si="5"/>
        <v>0.0021324414394855973</v>
      </c>
      <c r="W25" s="3">
        <f t="shared" si="6"/>
        <v>0.024633124423829846</v>
      </c>
      <c r="X25" s="7">
        <f t="shared" si="7"/>
        <v>0.0017739067772950823</v>
      </c>
    </row>
    <row r="26" spans="1:24" ht="12.75">
      <c r="A26" s="7" t="s">
        <v>24</v>
      </c>
      <c r="B26" s="7">
        <v>0.004595389775443177</v>
      </c>
      <c r="C26" s="7">
        <v>0.0007763361780186276</v>
      </c>
      <c r="E26" s="7">
        <v>0.005723996936694421</v>
      </c>
      <c r="F26" s="7">
        <v>0.00029513264151423494</v>
      </c>
      <c r="H26" s="3">
        <v>0.004824840820020068</v>
      </c>
      <c r="I26" s="3">
        <v>0.003137819039942843</v>
      </c>
      <c r="J26" s="7">
        <v>0.004482355447479473</v>
      </c>
      <c r="K26" s="7">
        <v>0.0005187465929058564</v>
      </c>
      <c r="M26" s="7">
        <v>0.004943127504034178</v>
      </c>
      <c r="N26" s="7">
        <v>0.001164939254580235</v>
      </c>
      <c r="O26" s="7">
        <v>0.004694611235955033</v>
      </c>
      <c r="P26" s="7">
        <v>0.0008993975527515428</v>
      </c>
      <c r="R26" s="7">
        <v>0.004012890818164804</v>
      </c>
      <c r="S26" s="7">
        <v>0.0011187533068696583</v>
      </c>
      <c r="U26" s="3">
        <f t="shared" si="4"/>
        <v>0.004701848842747382</v>
      </c>
      <c r="V26" s="3">
        <f t="shared" si="5"/>
        <v>0.000628293950338114</v>
      </c>
      <c r="W26" s="3">
        <f t="shared" si="6"/>
        <v>0.0048839841620271236</v>
      </c>
      <c r="X26" s="7">
        <f t="shared" si="7"/>
        <v>8.364131639044795E-05</v>
      </c>
    </row>
    <row r="27" spans="1:24" ht="12.75">
      <c r="A27" s="7" t="s">
        <v>30</v>
      </c>
      <c r="B27" s="7">
        <v>0</v>
      </c>
      <c r="C27" s="7">
        <v>0</v>
      </c>
      <c r="E27" s="7">
        <v>0</v>
      </c>
      <c r="F27" s="7">
        <v>0</v>
      </c>
      <c r="H27" s="3">
        <v>0</v>
      </c>
      <c r="I27" s="3">
        <v>0</v>
      </c>
      <c r="J27" s="7">
        <v>0</v>
      </c>
      <c r="K27" s="7">
        <v>0</v>
      </c>
      <c r="M27" s="7">
        <v>0</v>
      </c>
      <c r="N27" s="7">
        <v>0</v>
      </c>
      <c r="O27" s="7">
        <v>0</v>
      </c>
      <c r="P27" s="7">
        <v>0</v>
      </c>
      <c r="R27" s="7">
        <v>0</v>
      </c>
      <c r="S27" s="7">
        <v>0</v>
      </c>
      <c r="U27" s="3">
        <f t="shared" si="4"/>
        <v>0</v>
      </c>
      <c r="V27" s="3">
        <f t="shared" si="5"/>
        <v>0</v>
      </c>
      <c r="W27" s="3">
        <f t="shared" si="6"/>
        <v>0</v>
      </c>
      <c r="X27" s="7">
        <f t="shared" si="7"/>
        <v>0</v>
      </c>
    </row>
    <row r="28" spans="1:24" ht="12.75">
      <c r="A28" s="7" t="s">
        <v>28</v>
      </c>
      <c r="B28" s="7">
        <v>0.8166160509411773</v>
      </c>
      <c r="C28" s="7">
        <v>0.007126202098577488</v>
      </c>
      <c r="E28" s="7">
        <v>0.8161178183120333</v>
      </c>
      <c r="F28" s="7">
        <v>0.005664888921166309</v>
      </c>
      <c r="H28" s="3">
        <v>0.8081164935207624</v>
      </c>
      <c r="I28" s="3">
        <v>0.02136967649313089</v>
      </c>
      <c r="J28" s="7">
        <v>0.8020878997417544</v>
      </c>
      <c r="K28" s="7">
        <v>0.011641736101511629</v>
      </c>
      <c r="M28" s="7">
        <v>0.8051087717871823</v>
      </c>
      <c r="N28" s="7">
        <v>0.01637267658708896</v>
      </c>
      <c r="O28" s="7">
        <v>0.8323004559759756</v>
      </c>
      <c r="P28" s="7">
        <v>0.015841867617828003</v>
      </c>
      <c r="R28" s="7">
        <v>0.819177298884873</v>
      </c>
      <c r="S28" s="7">
        <v>0.0019225054804665812</v>
      </c>
      <c r="U28" s="3">
        <f t="shared" si="4"/>
        <v>0.8172599047711626</v>
      </c>
      <c r="V28" s="3">
        <f t="shared" si="5"/>
        <v>0.010744803704335323</v>
      </c>
      <c r="W28" s="3">
        <f t="shared" si="6"/>
        <v>0.8066126326539724</v>
      </c>
      <c r="X28" s="7">
        <f t="shared" si="7"/>
        <v>0.0021267804337366503</v>
      </c>
    </row>
    <row r="29" spans="1:24" ht="12.75">
      <c r="A29" s="7" t="s">
        <v>23</v>
      </c>
      <c r="B29" s="7">
        <v>0.18710505934722924</v>
      </c>
      <c r="C29" s="7">
        <v>0.001401471456210167</v>
      </c>
      <c r="E29" s="7">
        <v>0.1914489727002649</v>
      </c>
      <c r="F29" s="7">
        <v>0.004461313674923481</v>
      </c>
      <c r="H29" s="3">
        <v>0.18995240594343193</v>
      </c>
      <c r="I29" s="3">
        <v>0.027704437706477077</v>
      </c>
      <c r="J29" s="7">
        <v>0.19138201070336458</v>
      </c>
      <c r="K29" s="7">
        <v>0.013755419461439164</v>
      </c>
      <c r="M29" s="7">
        <v>0.18826485197056325</v>
      </c>
      <c r="N29" s="7">
        <v>0.010908248492100491</v>
      </c>
      <c r="O29" s="7">
        <v>0.1634652300301354</v>
      </c>
      <c r="P29" s="7">
        <v>0.013965410699863706</v>
      </c>
      <c r="R29" s="7">
        <v>0.1804958728649809</v>
      </c>
      <c r="S29" s="7">
        <v>0.010677623788772184</v>
      </c>
      <c r="U29" s="3">
        <f aca="true" t="shared" si="8" ref="U29:U37">AVERAGE(B29,E29,J29,O29,R29)</f>
        <v>0.18277942912919504</v>
      </c>
      <c r="V29" s="3">
        <f aca="true" t="shared" si="9" ref="V29:V37">STDEV(B29,E29,J29,O29,R29)</f>
        <v>0.011684705690602972</v>
      </c>
      <c r="W29" s="3">
        <f aca="true" t="shared" si="10" ref="W29:W37">AVERAGE(H29,M29)</f>
        <v>0.1891086289569976</v>
      </c>
      <c r="X29" s="7">
        <f aca="true" t="shared" si="11" ref="X29:X37">STDEV(H29,M29)</f>
        <v>0.0011932808578337447</v>
      </c>
    </row>
    <row r="30" spans="1:24" ht="12.75">
      <c r="A30" s="7" t="s">
        <v>27</v>
      </c>
      <c r="B30" s="7">
        <v>0.00021540287750372114</v>
      </c>
      <c r="C30" s="7">
        <v>0.00037308872793298016</v>
      </c>
      <c r="E30" s="7">
        <v>0.0001179939302750665</v>
      </c>
      <c r="F30" s="7">
        <v>0.00016686861647270438</v>
      </c>
      <c r="H30" s="3">
        <v>0.0007315067326455855</v>
      </c>
      <c r="I30" s="3">
        <v>0.0010345067422746167</v>
      </c>
      <c r="J30" s="7">
        <v>0.00026341475381433296</v>
      </c>
      <c r="K30" s="7">
        <v>0.00031879288930875</v>
      </c>
      <c r="M30" s="7">
        <v>0.0003500901540935908</v>
      </c>
      <c r="N30" s="7">
        <v>7.965415210103734E-05</v>
      </c>
      <c r="O30" s="7">
        <v>0.00033971796117309897</v>
      </c>
      <c r="P30" s="7">
        <v>0.00024308848976433697</v>
      </c>
      <c r="R30" s="7">
        <v>0.0008240527637831387</v>
      </c>
      <c r="S30" s="7">
        <v>0.0004257545142465897</v>
      </c>
      <c r="U30" s="3">
        <f>AVERAGE(B30,E30,J30,O30,R30)</f>
        <v>0.00035211645730987164</v>
      </c>
      <c r="V30" s="3">
        <f>STDEV(B30,E30,J30,O30,R30)</f>
        <v>0.0002757941047437695</v>
      </c>
      <c r="W30" s="3">
        <f>AVERAGE(H30,M30)</f>
        <v>0.0005407984433695881</v>
      </c>
      <c r="X30" s="7">
        <f>STDEV(H30,M30)</f>
        <v>0.00026970224915108694</v>
      </c>
    </row>
    <row r="32" spans="1:24" ht="12.75">
      <c r="A32" s="7" t="s">
        <v>32</v>
      </c>
      <c r="B32" s="7">
        <v>5</v>
      </c>
      <c r="C32" s="7">
        <v>0</v>
      </c>
      <c r="E32" s="7">
        <v>5</v>
      </c>
      <c r="F32" s="7">
        <v>1.2560739669470201E-15</v>
      </c>
      <c r="H32" s="3">
        <v>5</v>
      </c>
      <c r="I32" s="3">
        <v>8.881784197001252E-16</v>
      </c>
      <c r="J32" s="7">
        <v>5</v>
      </c>
      <c r="K32" s="7">
        <v>5.127900497022837E-16</v>
      </c>
      <c r="M32" s="7">
        <v>5</v>
      </c>
      <c r="N32" s="7">
        <v>8.881784197001252E-16</v>
      </c>
      <c r="O32" s="7">
        <v>5</v>
      </c>
      <c r="P32" s="7">
        <v>7.691850745534255E-16</v>
      </c>
      <c r="R32" s="7">
        <v>5</v>
      </c>
      <c r="S32" s="7">
        <v>6.280369834735101E-16</v>
      </c>
      <c r="U32" s="3">
        <f t="shared" si="8"/>
        <v>5</v>
      </c>
      <c r="V32" s="3">
        <f t="shared" si="9"/>
        <v>0</v>
      </c>
      <c r="W32" s="3">
        <f t="shared" si="10"/>
        <v>5</v>
      </c>
      <c r="X32" s="7">
        <f t="shared" si="11"/>
        <v>0</v>
      </c>
    </row>
    <row r="34" spans="1:24" ht="12.75">
      <c r="A34" s="7" t="s">
        <v>33</v>
      </c>
      <c r="B34" s="7">
        <v>81.3408995306727</v>
      </c>
      <c r="C34" s="7">
        <v>0.18139471087159748</v>
      </c>
      <c r="E34" s="7">
        <v>80.98908836751924</v>
      </c>
      <c r="F34" s="7">
        <v>0.45202418436935476</v>
      </c>
      <c r="H34" s="3">
        <v>80.91880227793783</v>
      </c>
      <c r="I34" s="3">
        <v>2.736562749663305</v>
      </c>
      <c r="J34" s="7">
        <v>80.71740367626875</v>
      </c>
      <c r="K34" s="7">
        <v>1.331240544020915</v>
      </c>
      <c r="M34" s="7">
        <v>81.01610340313889</v>
      </c>
      <c r="N34" s="7">
        <v>1.2085997740979575</v>
      </c>
      <c r="O34" s="7">
        <v>83.55431998810128</v>
      </c>
      <c r="P34" s="7">
        <v>1.4038847626198139</v>
      </c>
      <c r="R34" s="7">
        <v>81.8827297490517</v>
      </c>
      <c r="S34" s="7">
        <v>0.9404630740238046</v>
      </c>
      <c r="U34" s="3">
        <f t="shared" si="8"/>
        <v>81.69688826232273</v>
      </c>
      <c r="V34" s="3">
        <f t="shared" si="9"/>
        <v>1.126020470128569</v>
      </c>
      <c r="W34" s="3">
        <f t="shared" si="10"/>
        <v>80.96745284053836</v>
      </c>
      <c r="X34" s="7">
        <f t="shared" si="11"/>
        <v>0.06880228544674832</v>
      </c>
    </row>
    <row r="35" spans="1:24" ht="12.75">
      <c r="A35" s="7" t="s">
        <v>5</v>
      </c>
      <c r="B35" s="7">
        <v>18.63781852706258</v>
      </c>
      <c r="C35" s="7">
        <v>0.1983451830264937</v>
      </c>
      <c r="E35" s="7">
        <v>18.99921347339286</v>
      </c>
      <c r="F35" s="7">
        <v>0.46856787960770424</v>
      </c>
      <c r="H35" s="3">
        <v>19.00833930326231</v>
      </c>
      <c r="I35" s="3">
        <v>2.6335253856636767</v>
      </c>
      <c r="J35" s="7">
        <v>19.256040274284928</v>
      </c>
      <c r="K35" s="7">
        <v>1.3251957064387527</v>
      </c>
      <c r="M35" s="7">
        <v>18.948644231778776</v>
      </c>
      <c r="N35" s="7">
        <v>1.2003930249652768</v>
      </c>
      <c r="O35" s="7">
        <v>16.411675177974015</v>
      </c>
      <c r="P35" s="7">
        <v>1.4121404382413913</v>
      </c>
      <c r="R35" s="7">
        <v>18.03511479008152</v>
      </c>
      <c r="S35" s="7">
        <v>0.905730006332172</v>
      </c>
      <c r="U35" s="3">
        <f t="shared" si="8"/>
        <v>18.26797244855918</v>
      </c>
      <c r="V35" s="3">
        <f t="shared" si="9"/>
        <v>1.1344425759279564</v>
      </c>
      <c r="W35" s="3">
        <f t="shared" si="10"/>
        <v>18.978491767520545</v>
      </c>
      <c r="X35" s="7">
        <f t="shared" si="11"/>
        <v>0.0422107898494234</v>
      </c>
    </row>
    <row r="36" spans="1:24" ht="12.75">
      <c r="A36" s="7" t="s">
        <v>34</v>
      </c>
      <c r="B36" s="7">
        <v>0.021281942264708847</v>
      </c>
      <c r="C36" s="7">
        <v>0.03686140528622318</v>
      </c>
      <c r="E36" s="7">
        <v>0.011698159087890186</v>
      </c>
      <c r="F36" s="7">
        <v>0.016543695236892374</v>
      </c>
      <c r="H36" s="3">
        <v>0.07285841879988109</v>
      </c>
      <c r="I36" s="3">
        <v>0.10303736399985071</v>
      </c>
      <c r="J36" s="7">
        <v>0.026556049446331297</v>
      </c>
      <c r="K36" s="7">
        <v>0.032176110449375135</v>
      </c>
      <c r="M36" s="7">
        <v>0.035252365082342224</v>
      </c>
      <c r="N36" s="7">
        <v>0.00820674913243321</v>
      </c>
      <c r="O36" s="7">
        <v>0.03400483392470812</v>
      </c>
      <c r="P36" s="7">
        <v>0.02421738969564263</v>
      </c>
      <c r="R36" s="7">
        <v>0.08215546086676585</v>
      </c>
      <c r="S36" s="7">
        <v>0.04215390760926509</v>
      </c>
      <c r="U36" s="3">
        <f t="shared" si="8"/>
        <v>0.03513928911808086</v>
      </c>
      <c r="V36" s="3">
        <f t="shared" si="9"/>
        <v>0.02750905322188168</v>
      </c>
      <c r="W36" s="3">
        <f t="shared" si="10"/>
        <v>0.054055391941111655</v>
      </c>
      <c r="X36" s="7">
        <f t="shared" si="11"/>
        <v>0.026591495597337308</v>
      </c>
    </row>
    <row r="37" spans="1:24" ht="12.75">
      <c r="A37" s="7" t="s">
        <v>32</v>
      </c>
      <c r="B37" s="7">
        <v>100</v>
      </c>
      <c r="C37" s="7">
        <v>1.7404671430534633E-14</v>
      </c>
      <c r="E37" s="7">
        <v>100</v>
      </c>
      <c r="F37" s="7">
        <v>1.4210854715202004E-14</v>
      </c>
      <c r="H37" s="3">
        <v>100</v>
      </c>
      <c r="I37" s="3">
        <v>2.0097183471152322E-14</v>
      </c>
      <c r="J37" s="7">
        <v>100</v>
      </c>
      <c r="K37" s="7">
        <v>1.160311428702309E-14</v>
      </c>
      <c r="M37" s="7">
        <v>100</v>
      </c>
      <c r="N37" s="7">
        <v>1.4210854715202004E-14</v>
      </c>
      <c r="O37" s="7">
        <v>100</v>
      </c>
      <c r="P37" s="7">
        <v>1.2306961192854808E-14</v>
      </c>
      <c r="R37" s="7">
        <v>100</v>
      </c>
      <c r="S37" s="7">
        <v>1.0048591735576161E-14</v>
      </c>
      <c r="U37" s="3">
        <f t="shared" si="8"/>
        <v>100</v>
      </c>
      <c r="V37" s="3">
        <f t="shared" si="9"/>
        <v>0</v>
      </c>
      <c r="W37" s="3">
        <f t="shared" si="10"/>
        <v>100</v>
      </c>
      <c r="X37" s="7">
        <f t="shared" si="11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8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7.57421875" style="5" bestFit="1" customWidth="1"/>
    <col min="2" max="2" width="7.57421875" style="3" customWidth="1"/>
    <col min="3" max="3" width="2.7109375" style="3" customWidth="1"/>
    <col min="4" max="7" width="7.57421875" style="3" bestFit="1" customWidth="1"/>
    <col min="8" max="8" width="4.7109375" style="3" bestFit="1" customWidth="1"/>
    <col min="9" max="10" width="7.57421875" style="3" bestFit="1" customWidth="1"/>
    <col min="11" max="11" width="2.7109375" style="3" customWidth="1"/>
    <col min="12" max="12" width="7.57421875" style="3" customWidth="1"/>
    <col min="13" max="13" width="2.7109375" style="3" customWidth="1"/>
    <col min="14" max="14" width="7.57421875" style="3" customWidth="1"/>
    <col min="15" max="15" width="4.7109375" style="3" bestFit="1" customWidth="1"/>
    <col min="16" max="16" width="2.7109375" style="3" customWidth="1"/>
    <col min="17" max="17" width="7.57421875" style="3" customWidth="1"/>
    <col min="18" max="18" width="4.7109375" style="3" bestFit="1" customWidth="1"/>
    <col min="19" max="19" width="2.7109375" style="3" customWidth="1"/>
    <col min="20" max="20" width="7.57421875" style="3" customWidth="1"/>
    <col min="21" max="21" width="5.7109375" style="3" customWidth="1"/>
    <col min="22" max="22" width="11.28125" style="3" bestFit="1" customWidth="1"/>
    <col min="23" max="23" width="4.7109375" style="3" bestFit="1" customWidth="1"/>
    <col min="24" max="24" width="4.8515625" style="3" customWidth="1"/>
    <col min="25" max="25" width="8.140625" style="3" bestFit="1" customWidth="1"/>
    <col min="26" max="26" width="4.7109375" style="3" bestFit="1" customWidth="1"/>
    <col min="27" max="27" width="8.140625" style="3" bestFit="1" customWidth="1"/>
    <col min="28" max="28" width="4.7109375" style="3" bestFit="1" customWidth="1"/>
    <col min="29" max="16384" width="11.421875" style="3" customWidth="1"/>
  </cols>
  <sheetData>
    <row r="1" ht="15">
      <c r="A1" s="17" t="s">
        <v>104</v>
      </c>
    </row>
    <row r="2" ht="12.75">
      <c r="A2" s="2" t="s">
        <v>84</v>
      </c>
    </row>
    <row r="3" ht="12.75">
      <c r="A3" s="5" t="s">
        <v>88</v>
      </c>
    </row>
    <row r="4" spans="22:25" ht="12.75">
      <c r="V4" s="3" t="s">
        <v>40</v>
      </c>
      <c r="Y4" s="3" t="s">
        <v>40</v>
      </c>
    </row>
    <row r="6" spans="2:27" ht="12.75">
      <c r="B6" s="3" t="s">
        <v>54</v>
      </c>
      <c r="D6" s="3" t="s">
        <v>55</v>
      </c>
      <c r="E6" s="3" t="s">
        <v>55</v>
      </c>
      <c r="F6" s="3" t="s">
        <v>56</v>
      </c>
      <c r="G6" s="3" t="s">
        <v>54</v>
      </c>
      <c r="I6" s="3" t="s">
        <v>55</v>
      </c>
      <c r="J6" s="3" t="s">
        <v>55</v>
      </c>
      <c r="L6" s="3" t="s">
        <v>55</v>
      </c>
      <c r="N6" s="3" t="s">
        <v>55</v>
      </c>
      <c r="Q6" s="3" t="s">
        <v>55</v>
      </c>
      <c r="T6" s="3" t="s">
        <v>54</v>
      </c>
      <c r="V6" s="3" t="s">
        <v>54</v>
      </c>
      <c r="Y6" s="3" t="s">
        <v>55</v>
      </c>
      <c r="AA6" s="3" t="s">
        <v>55</v>
      </c>
    </row>
    <row r="8" spans="1:28" ht="12.75">
      <c r="A8" s="5" t="s">
        <v>38</v>
      </c>
      <c r="B8" s="3" t="s">
        <v>6</v>
      </c>
      <c r="D8" s="3" t="s">
        <v>6</v>
      </c>
      <c r="E8" s="3" t="s">
        <v>6</v>
      </c>
      <c r="F8" s="3" t="s">
        <v>6</v>
      </c>
      <c r="G8" s="3" t="s">
        <v>4</v>
      </c>
      <c r="H8" s="3" t="s">
        <v>66</v>
      </c>
      <c r="I8" s="3" t="s">
        <v>6</v>
      </c>
      <c r="J8" s="3" t="s">
        <v>6</v>
      </c>
      <c r="L8" s="3" t="s">
        <v>6</v>
      </c>
      <c r="N8" s="3" t="s">
        <v>3</v>
      </c>
      <c r="O8" s="3" t="s">
        <v>66</v>
      </c>
      <c r="Q8" s="3" t="s">
        <v>4</v>
      </c>
      <c r="R8" s="3" t="s">
        <v>66</v>
      </c>
      <c r="T8" s="3" t="s">
        <v>6</v>
      </c>
      <c r="V8" s="3" t="s">
        <v>11</v>
      </c>
      <c r="W8" s="3" t="s">
        <v>66</v>
      </c>
      <c r="Z8" s="3" t="s">
        <v>66</v>
      </c>
      <c r="AB8" s="3" t="s">
        <v>66</v>
      </c>
    </row>
    <row r="9" spans="2:27" ht="12.75">
      <c r="B9" s="3" t="s">
        <v>11</v>
      </c>
      <c r="D9" s="3" t="s">
        <v>7</v>
      </c>
      <c r="E9" s="3" t="s">
        <v>7</v>
      </c>
      <c r="F9" s="3" t="s">
        <v>7</v>
      </c>
      <c r="G9" s="3" t="s">
        <v>10</v>
      </c>
      <c r="I9" s="3" t="s">
        <v>8</v>
      </c>
      <c r="J9" s="3" t="s">
        <v>8</v>
      </c>
      <c r="L9" s="3" t="s">
        <v>11</v>
      </c>
      <c r="N9" s="3" t="s">
        <v>11</v>
      </c>
      <c r="Q9" s="3" t="s">
        <v>11</v>
      </c>
      <c r="T9" s="3" t="s">
        <v>11</v>
      </c>
      <c r="V9" s="3" t="s">
        <v>8</v>
      </c>
      <c r="Y9" s="3" t="s">
        <v>8</v>
      </c>
      <c r="AA9" s="3" t="s">
        <v>7</v>
      </c>
    </row>
    <row r="11" spans="1:28" ht="12.75">
      <c r="A11" s="5" t="s">
        <v>16</v>
      </c>
      <c r="B11" s="3">
        <v>50.115</v>
      </c>
      <c r="D11" s="3">
        <v>58.783</v>
      </c>
      <c r="E11" s="3">
        <v>56.424</v>
      </c>
      <c r="F11" s="3">
        <v>63.939</v>
      </c>
      <c r="G11" s="3">
        <v>53.060500000000005</v>
      </c>
      <c r="H11" s="3">
        <v>0.5720493859797324</v>
      </c>
      <c r="I11" s="3">
        <v>60.24</v>
      </c>
      <c r="J11" s="3">
        <v>58.139</v>
      </c>
      <c r="L11" s="3">
        <v>63.939</v>
      </c>
      <c r="N11" s="3">
        <v>64.491</v>
      </c>
      <c r="O11" s="3">
        <v>0.5854775828333588</v>
      </c>
      <c r="Q11" s="3">
        <v>62.230999999999995</v>
      </c>
      <c r="R11" s="3">
        <v>0.5190163773917641</v>
      </c>
      <c r="T11" s="3">
        <v>52.573</v>
      </c>
      <c r="V11" s="3">
        <f aca="true" t="shared" si="0" ref="V11:V19">AVERAGE(B11,T11)</f>
        <v>51.344</v>
      </c>
      <c r="W11" s="3">
        <f aca="true" t="shared" si="1" ref="W11:W19">STDEV(B11,T11)</f>
        <v>1.7380684681564766</v>
      </c>
      <c r="Y11" s="3">
        <f aca="true" t="shared" si="2" ref="Y11:Y19">AVERAGE(I11:N11,Q11)</f>
        <v>61.80800000000001</v>
      </c>
      <c r="Z11" s="3">
        <f aca="true" t="shared" si="3" ref="Z11:Z19">STDEV(I11:N11,Q11)</f>
        <v>2.6381226279305348</v>
      </c>
      <c r="AA11" s="3">
        <f aca="true" t="shared" si="4" ref="AA11:AA19">AVERAGE(D11:E11)</f>
        <v>57.6035</v>
      </c>
      <c r="AB11" s="3">
        <f aca="true" t="shared" si="5" ref="AB11:AB19">STDEV(D11:E11)</f>
        <v>1.6680648968193743</v>
      </c>
    </row>
    <row r="12" spans="1:28" ht="12.75">
      <c r="A12" s="5" t="s">
        <v>19</v>
      </c>
      <c r="B12" s="3">
        <v>0.012</v>
      </c>
      <c r="D12" s="3">
        <v>0.047</v>
      </c>
      <c r="E12" s="3">
        <v>0.018</v>
      </c>
      <c r="F12" s="3">
        <v>0</v>
      </c>
      <c r="G12" s="3">
        <v>0.025</v>
      </c>
      <c r="H12" s="3">
        <v>0.007071067811865454</v>
      </c>
      <c r="I12" s="3">
        <v>0</v>
      </c>
      <c r="J12" s="3">
        <v>0</v>
      </c>
      <c r="L12" s="3">
        <v>0</v>
      </c>
      <c r="N12" s="3">
        <v>0</v>
      </c>
      <c r="O12" s="3">
        <v>0</v>
      </c>
      <c r="Q12" s="3">
        <v>0</v>
      </c>
      <c r="R12" s="3">
        <v>0</v>
      </c>
      <c r="T12" s="3">
        <v>0</v>
      </c>
      <c r="V12" s="3">
        <f t="shared" si="0"/>
        <v>0.006</v>
      </c>
      <c r="W12" s="3">
        <f t="shared" si="1"/>
        <v>0.00848528137423857</v>
      </c>
      <c r="Y12" s="3">
        <f t="shared" si="2"/>
        <v>0</v>
      </c>
      <c r="Z12" s="3">
        <f t="shared" si="3"/>
        <v>0</v>
      </c>
      <c r="AA12" s="3">
        <f t="shared" si="4"/>
        <v>0.0325</v>
      </c>
      <c r="AB12" s="3">
        <f t="shared" si="5"/>
        <v>0.020506096654409875</v>
      </c>
    </row>
    <row r="13" spans="1:28" ht="12.75">
      <c r="A13" s="5" t="s">
        <v>15</v>
      </c>
      <c r="B13" s="3">
        <v>31.372</v>
      </c>
      <c r="D13" s="3">
        <v>26.193</v>
      </c>
      <c r="E13" s="3">
        <v>25.488</v>
      </c>
      <c r="F13" s="3">
        <v>22.684</v>
      </c>
      <c r="G13" s="3">
        <v>29.5195</v>
      </c>
      <c r="H13" s="3">
        <v>0.2609224022581777</v>
      </c>
      <c r="I13" s="3">
        <v>24.64</v>
      </c>
      <c r="J13" s="3">
        <v>26.089</v>
      </c>
      <c r="L13" s="3">
        <v>22.684</v>
      </c>
      <c r="N13" s="3">
        <v>22.15533333333333</v>
      </c>
      <c r="O13" s="3">
        <v>0.31986924411924883</v>
      </c>
      <c r="Q13" s="3">
        <v>23.58</v>
      </c>
      <c r="R13" s="3">
        <v>0.9729789309126866</v>
      </c>
      <c r="T13" s="3">
        <v>29.556</v>
      </c>
      <c r="V13" s="3">
        <f t="shared" si="0"/>
        <v>30.464</v>
      </c>
      <c r="W13" s="3">
        <f t="shared" si="1"/>
        <v>1.2841059146348857</v>
      </c>
      <c r="Y13" s="3">
        <f t="shared" si="2"/>
        <v>23.829666666666665</v>
      </c>
      <c r="Z13" s="3">
        <f t="shared" si="3"/>
        <v>1.5763490166274716</v>
      </c>
      <c r="AA13" s="3">
        <f t="shared" si="4"/>
        <v>25.8405</v>
      </c>
      <c r="AB13" s="3">
        <f t="shared" si="5"/>
        <v>0.498510280736805</v>
      </c>
    </row>
    <row r="14" spans="1:28" ht="12.75">
      <c r="A14" s="5" t="s">
        <v>21</v>
      </c>
      <c r="B14" s="3">
        <v>0.776</v>
      </c>
      <c r="D14" s="3">
        <v>0.43</v>
      </c>
      <c r="E14" s="3">
        <v>0.547</v>
      </c>
      <c r="F14" s="3">
        <v>0.107</v>
      </c>
      <c r="G14" s="3">
        <v>0.6639999999999999</v>
      </c>
      <c r="H14" s="3">
        <v>0.04525483399594082</v>
      </c>
      <c r="I14" s="3">
        <v>0.27</v>
      </c>
      <c r="J14" s="3">
        <v>0.368</v>
      </c>
      <c r="L14" s="3">
        <v>0.107</v>
      </c>
      <c r="N14" s="3">
        <v>0.09666666666666666</v>
      </c>
      <c r="O14" s="3">
        <v>0.011239810200058282</v>
      </c>
      <c r="Q14" s="3">
        <v>0.221</v>
      </c>
      <c r="R14" s="3">
        <v>0.03818376618407358</v>
      </c>
      <c r="T14" s="3">
        <v>0.625</v>
      </c>
      <c r="V14" s="3">
        <f t="shared" si="0"/>
        <v>0.7005</v>
      </c>
      <c r="W14" s="3">
        <f t="shared" si="1"/>
        <v>0.10677312395916884</v>
      </c>
      <c r="Y14" s="3">
        <f t="shared" si="2"/>
        <v>0.21253333333333332</v>
      </c>
      <c r="Z14" s="3">
        <f t="shared" si="3"/>
        <v>0.11413408294146357</v>
      </c>
      <c r="AA14" s="3">
        <f t="shared" si="4"/>
        <v>0.48850000000000005</v>
      </c>
      <c r="AB14" s="3">
        <f t="shared" si="5"/>
        <v>0.08273149339882557</v>
      </c>
    </row>
    <row r="15" spans="1:28" ht="12.75">
      <c r="A15" s="5" t="s">
        <v>14</v>
      </c>
      <c r="B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L15" s="3">
        <v>0</v>
      </c>
      <c r="N15" s="3">
        <v>0</v>
      </c>
      <c r="O15" s="3">
        <v>0</v>
      </c>
      <c r="Q15" s="3">
        <v>0</v>
      </c>
      <c r="R15" s="3">
        <v>0</v>
      </c>
      <c r="T15" s="3">
        <v>0</v>
      </c>
      <c r="V15" s="3">
        <f t="shared" si="0"/>
        <v>0</v>
      </c>
      <c r="W15" s="3">
        <f t="shared" si="1"/>
        <v>0</v>
      </c>
      <c r="Y15" s="3">
        <f t="shared" si="2"/>
        <v>0</v>
      </c>
      <c r="Z15" s="3">
        <f t="shared" si="3"/>
        <v>0</v>
      </c>
      <c r="AA15" s="3">
        <f t="shared" si="4"/>
        <v>0</v>
      </c>
      <c r="AB15" s="3">
        <f t="shared" si="5"/>
        <v>0</v>
      </c>
    </row>
    <row r="16" spans="1:28" ht="12.75">
      <c r="A16" s="5" t="s">
        <v>20</v>
      </c>
      <c r="B16" s="3">
        <v>0.059</v>
      </c>
      <c r="D16" s="3">
        <v>0.019</v>
      </c>
      <c r="E16" s="3">
        <v>0.022</v>
      </c>
      <c r="F16" s="3">
        <v>0.036</v>
      </c>
      <c r="G16" s="3">
        <v>0.044</v>
      </c>
      <c r="H16" s="3">
        <v>0.005656854249492381</v>
      </c>
      <c r="I16" s="3">
        <v>0</v>
      </c>
      <c r="J16" s="3">
        <v>0.05</v>
      </c>
      <c r="L16" s="3">
        <v>0.036</v>
      </c>
      <c r="N16" s="3">
        <v>0.015</v>
      </c>
      <c r="O16" s="3">
        <v>0.02179449471770337</v>
      </c>
      <c r="Q16" s="3">
        <v>0</v>
      </c>
      <c r="R16" s="3">
        <v>0</v>
      </c>
      <c r="T16" s="3">
        <v>0.031</v>
      </c>
      <c r="V16" s="3">
        <f t="shared" si="0"/>
        <v>0.045</v>
      </c>
      <c r="W16" s="3">
        <f t="shared" si="1"/>
        <v>0.01979898987322333</v>
      </c>
      <c r="Y16" s="3">
        <f t="shared" si="2"/>
        <v>0.0202</v>
      </c>
      <c r="Z16" s="3">
        <f t="shared" si="3"/>
        <v>0.0222530896731218</v>
      </c>
      <c r="AA16" s="3">
        <f t="shared" si="4"/>
        <v>0.020499999999999997</v>
      </c>
      <c r="AB16" s="3">
        <f t="shared" si="5"/>
        <v>0.002121320343559642</v>
      </c>
    </row>
    <row r="17" spans="1:28" ht="12.75">
      <c r="A17" s="5" t="s">
        <v>18</v>
      </c>
      <c r="B17" s="3">
        <v>14.656</v>
      </c>
      <c r="D17" s="3">
        <v>7.732</v>
      </c>
      <c r="E17" s="3">
        <v>9.484</v>
      </c>
      <c r="F17" s="3">
        <v>3.42</v>
      </c>
      <c r="G17" s="3">
        <v>12.1645</v>
      </c>
      <c r="H17" s="3">
        <v>0.3033488091289181</v>
      </c>
      <c r="I17" s="3">
        <v>6.321</v>
      </c>
      <c r="J17" s="3">
        <v>7.68</v>
      </c>
      <c r="L17" s="3">
        <v>3.42</v>
      </c>
      <c r="N17" s="3">
        <v>2.8663333333333334</v>
      </c>
      <c r="O17" s="3">
        <v>0.38715931260055664</v>
      </c>
      <c r="Q17" s="3">
        <v>4.7195</v>
      </c>
      <c r="R17" s="3">
        <v>0.8393357492684316</v>
      </c>
      <c r="T17" s="3">
        <v>12.262</v>
      </c>
      <c r="V17" s="3">
        <f t="shared" si="0"/>
        <v>13.459</v>
      </c>
      <c r="W17" s="3">
        <f t="shared" si="1"/>
        <v>1.6928136341606068</v>
      </c>
      <c r="Y17" s="3">
        <f t="shared" si="2"/>
        <v>5.001366666666667</v>
      </c>
      <c r="Z17" s="3">
        <f t="shared" si="3"/>
        <v>2.003437380825488</v>
      </c>
      <c r="AA17" s="3">
        <f t="shared" si="4"/>
        <v>8.608</v>
      </c>
      <c r="AB17" s="3">
        <f t="shared" si="5"/>
        <v>1.2388510806388302</v>
      </c>
    </row>
    <row r="18" spans="1:28" ht="12.75">
      <c r="A18" s="5" t="s">
        <v>13</v>
      </c>
      <c r="B18" s="3">
        <v>3.467</v>
      </c>
      <c r="D18" s="3">
        <v>7.451</v>
      </c>
      <c r="E18" s="3">
        <v>6.453</v>
      </c>
      <c r="F18" s="3">
        <v>10.017</v>
      </c>
      <c r="G18" s="3">
        <v>4.9045</v>
      </c>
      <c r="H18" s="3">
        <v>0.17465537495307515</v>
      </c>
      <c r="I18" s="3">
        <v>8.13</v>
      </c>
      <c r="J18" s="3">
        <v>7.17</v>
      </c>
      <c r="L18" s="3">
        <v>10.017</v>
      </c>
      <c r="N18" s="3">
        <v>10.147333333333334</v>
      </c>
      <c r="O18" s="3">
        <v>0.29905406423139935</v>
      </c>
      <c r="Q18" s="3">
        <v>9.1685</v>
      </c>
      <c r="R18" s="3">
        <v>0.2934493141923908</v>
      </c>
      <c r="T18" s="3">
        <v>4.622</v>
      </c>
      <c r="V18" s="3">
        <f>AVERAGE(B18,T18)</f>
        <v>4.0445</v>
      </c>
      <c r="W18" s="3">
        <f>STDEV(B18,T18)</f>
        <v>0.8167083322704615</v>
      </c>
      <c r="Y18" s="3">
        <f>AVERAGE(I18:J18,Q18,N18)</f>
        <v>8.653958333333334</v>
      </c>
      <c r="Z18" s="3">
        <f>STDEV(I18:N18,Q18)</f>
        <v>1.2706192147488033</v>
      </c>
      <c r="AA18" s="3">
        <f>AVERAGE(D18:E18)</f>
        <v>6.952</v>
      </c>
      <c r="AB18" s="3">
        <f>STDEV(D18:E18)</f>
        <v>0.7056925676241742</v>
      </c>
    </row>
    <row r="19" spans="1:28" ht="12.75">
      <c r="A19" s="5" t="s">
        <v>17</v>
      </c>
      <c r="B19" s="3">
        <v>0.037</v>
      </c>
      <c r="D19" s="3">
        <v>0.088</v>
      </c>
      <c r="E19" s="3">
        <v>0.082</v>
      </c>
      <c r="F19" s="3">
        <v>0.134</v>
      </c>
      <c r="G19" s="3">
        <v>0.0445</v>
      </c>
      <c r="H19" s="3">
        <v>0.012020815280171293</v>
      </c>
      <c r="I19" s="3">
        <v>0.13</v>
      </c>
      <c r="J19" s="3">
        <v>0.102</v>
      </c>
      <c r="L19" s="3">
        <v>0.134</v>
      </c>
      <c r="N19" s="3">
        <v>0.05</v>
      </c>
      <c r="O19" s="3">
        <v>0.02193171219946132</v>
      </c>
      <c r="Q19" s="3">
        <v>0.096</v>
      </c>
      <c r="R19" s="3">
        <v>0.022627416997969566</v>
      </c>
      <c r="T19" s="3">
        <v>0.037</v>
      </c>
      <c r="V19" s="3">
        <f t="shared" si="0"/>
        <v>0.037</v>
      </c>
      <c r="W19" s="3">
        <f t="shared" si="1"/>
        <v>0</v>
      </c>
      <c r="Y19" s="3">
        <f t="shared" si="2"/>
        <v>0.1024</v>
      </c>
      <c r="Z19" s="3">
        <f t="shared" si="3"/>
        <v>0.033716464820618484</v>
      </c>
      <c r="AA19" s="3">
        <f t="shared" si="4"/>
        <v>0.08499999999999999</v>
      </c>
      <c r="AB19" s="3">
        <f t="shared" si="5"/>
        <v>0.004242640687119279</v>
      </c>
    </row>
    <row r="21" spans="1:28" ht="12.75">
      <c r="A21" s="5" t="s">
        <v>22</v>
      </c>
      <c r="B21" s="3">
        <v>100.498</v>
      </c>
      <c r="D21" s="3">
        <v>100.747</v>
      </c>
      <c r="E21" s="3">
        <v>98.521</v>
      </c>
      <c r="F21" s="3">
        <v>100.34</v>
      </c>
      <c r="G21" s="3">
        <v>100.43</v>
      </c>
      <c r="H21" s="3">
        <v>0.1470782104868108</v>
      </c>
      <c r="I21" s="3">
        <v>99.735</v>
      </c>
      <c r="J21" s="3">
        <v>99.603</v>
      </c>
      <c r="L21" s="3">
        <v>100.34</v>
      </c>
      <c r="N21" s="3">
        <v>99.82600000000001</v>
      </c>
      <c r="O21" s="3">
        <v>0.47846943475700376</v>
      </c>
      <c r="Q21" s="3">
        <v>100.0195</v>
      </c>
      <c r="R21" s="3">
        <v>1.0146982310020158</v>
      </c>
      <c r="T21" s="3">
        <v>99.711</v>
      </c>
      <c r="V21" s="3">
        <f>AVERAGE(B21,T21)</f>
        <v>100.1045</v>
      </c>
      <c r="W21" s="3">
        <f>STDEV(B21,T21)</f>
        <v>0.5564930367938157</v>
      </c>
      <c r="Y21" s="3">
        <f>AVERAGE(I21:N21,Q21)</f>
        <v>99.9047</v>
      </c>
      <c r="Z21" s="3">
        <f>STDEV(I21:N21,Q21)</f>
        <v>0.2866530132407489</v>
      </c>
      <c r="AA21" s="3">
        <f>AVERAGE(D21:E21)</f>
        <v>99.634</v>
      </c>
      <c r="AB21" s="3">
        <f>STDEV(D21:E21)</f>
        <v>1.5740196949209961</v>
      </c>
    </row>
    <row r="23" spans="1:28" ht="12.75">
      <c r="A23" s="5" t="s">
        <v>26</v>
      </c>
      <c r="B23" s="3">
        <v>2.2723980061774993</v>
      </c>
      <c r="D23" s="3">
        <v>2.6031543038443856</v>
      </c>
      <c r="E23" s="3">
        <v>2.5710281902838372</v>
      </c>
      <c r="F23" s="3">
        <v>2.8031017810708883</v>
      </c>
      <c r="G23" s="3">
        <v>2.388758690418217</v>
      </c>
      <c r="H23" s="3">
        <v>0.020266490462724957</v>
      </c>
      <c r="I23" s="3">
        <v>2.6843247513304727</v>
      </c>
      <c r="J23" s="3">
        <v>2.6071985447303145</v>
      </c>
      <c r="L23" s="3">
        <v>2.8031017810708883</v>
      </c>
      <c r="N23" s="3">
        <v>2.840862067842746</v>
      </c>
      <c r="O23" s="3">
        <v>0.016329084089420735</v>
      </c>
      <c r="Q23" s="3">
        <v>2.7498389362400446</v>
      </c>
      <c r="R23" s="3">
        <v>0.04628704780589752</v>
      </c>
      <c r="T23" s="3">
        <v>2.3874660481788994</v>
      </c>
      <c r="V23" s="3">
        <f aca="true" t="shared" si="6" ref="V23:V31">AVERAGE(B23,T23)</f>
        <v>2.3299320271781996</v>
      </c>
      <c r="W23" s="3">
        <f aca="true" t="shared" si="7" ref="W23:W31">STDEV(B23,T23)</f>
        <v>0.08136539279704058</v>
      </c>
      <c r="Y23" s="3">
        <f aca="true" t="shared" si="8" ref="Y23:Y31">AVERAGE(I23:N23,Q23)</f>
        <v>2.7370652162428932</v>
      </c>
      <c r="Z23" s="3">
        <f aca="true" t="shared" si="9" ref="Z23:Z31">STDEV(I23:N23,Q23)</f>
        <v>0.09346749599169245</v>
      </c>
      <c r="AA23" s="3">
        <f aca="true" t="shared" si="10" ref="AA23:AA31">AVERAGE(D23:E23)</f>
        <v>2.5870912470641114</v>
      </c>
      <c r="AB23" s="3">
        <f aca="true" t="shared" si="11" ref="AB23:AB31">STDEV(D23:E23)</f>
        <v>0.02271659275183287</v>
      </c>
    </row>
    <row r="24" spans="1:28" ht="12.75">
      <c r="A24" s="5" t="s">
        <v>29</v>
      </c>
      <c r="B24" s="3">
        <v>0.0004091840156324262</v>
      </c>
      <c r="D24" s="3">
        <v>0.0015651889475914258</v>
      </c>
      <c r="E24" s="3">
        <v>0.0006167884350527288</v>
      </c>
      <c r="F24" s="3">
        <v>0</v>
      </c>
      <c r="G24" s="3">
        <v>0.0008466582359792998</v>
      </c>
      <c r="H24" s="3">
        <v>0.00024133754836982695</v>
      </c>
      <c r="I24" s="3">
        <v>0</v>
      </c>
      <c r="J24" s="3">
        <v>0</v>
      </c>
      <c r="L24" s="3">
        <v>0</v>
      </c>
      <c r="N24" s="3">
        <v>0</v>
      </c>
      <c r="O24" s="3">
        <v>0</v>
      </c>
      <c r="Q24" s="3">
        <v>0</v>
      </c>
      <c r="R24" s="3">
        <v>0</v>
      </c>
      <c r="T24" s="3">
        <v>0</v>
      </c>
      <c r="V24" s="3">
        <f t="shared" si="6"/>
        <v>0.0002045920078162131</v>
      </c>
      <c r="W24" s="3">
        <f t="shared" si="7"/>
        <v>0.00028933679220683085</v>
      </c>
      <c r="Y24" s="3">
        <f t="shared" si="8"/>
        <v>0</v>
      </c>
      <c r="Z24" s="3">
        <f t="shared" si="9"/>
        <v>0</v>
      </c>
      <c r="AA24" s="3">
        <f t="shared" si="10"/>
        <v>0.0010909886913220773</v>
      </c>
      <c r="AB24" s="3">
        <f t="shared" si="11"/>
        <v>0.0006706204336969099</v>
      </c>
    </row>
    <row r="25" spans="1:28" ht="11.25" customHeight="1">
      <c r="A25" s="5" t="s">
        <v>25</v>
      </c>
      <c r="B25" s="3">
        <v>1.6765426030264785</v>
      </c>
      <c r="D25" s="3">
        <v>1.3670648945458788</v>
      </c>
      <c r="E25" s="3">
        <v>1.3687825149598125</v>
      </c>
      <c r="F25" s="3">
        <v>1.1720560715460921</v>
      </c>
      <c r="G25" s="3">
        <v>1.5663018046801112</v>
      </c>
      <c r="H25" s="3">
        <v>0.01744225051548496</v>
      </c>
      <c r="I25" s="3">
        <v>1.294036477708917</v>
      </c>
      <c r="J25" s="3">
        <v>1.3788585071176216</v>
      </c>
      <c r="L25" s="3">
        <v>1.1720560715460921</v>
      </c>
      <c r="N25" s="3">
        <v>1.1502749036029272</v>
      </c>
      <c r="O25" s="3">
        <v>0.019056434433540003</v>
      </c>
      <c r="Q25" s="3">
        <v>1.227745960648234</v>
      </c>
      <c r="R25" s="3">
        <v>0.040240054938259495</v>
      </c>
      <c r="T25" s="3">
        <v>1.5818883393322438</v>
      </c>
      <c r="V25" s="3">
        <f t="shared" si="6"/>
        <v>1.6292154711793612</v>
      </c>
      <c r="W25" s="3">
        <f t="shared" si="7"/>
        <v>0.0669306717264066</v>
      </c>
      <c r="Y25" s="3">
        <f t="shared" si="8"/>
        <v>1.2445943841247584</v>
      </c>
      <c r="Z25" s="3">
        <f t="shared" si="9"/>
        <v>0.09342539257656343</v>
      </c>
      <c r="AA25" s="3">
        <f t="shared" si="10"/>
        <v>1.3679237047528456</v>
      </c>
      <c r="AB25" s="3">
        <f t="shared" si="11"/>
        <v>0.0012145410421970004</v>
      </c>
    </row>
    <row r="26" spans="1:28" ht="12.75">
      <c r="A26" s="5" t="s">
        <v>31</v>
      </c>
      <c r="B26" s="3">
        <v>0.029426213397252775</v>
      </c>
      <c r="D26" s="3">
        <v>0.015924749700928664</v>
      </c>
      <c r="E26" s="3">
        <v>0.02084425070596691</v>
      </c>
      <c r="F26" s="3">
        <v>0.003922950239553602</v>
      </c>
      <c r="G26" s="3">
        <v>0.025001403398654552</v>
      </c>
      <c r="H26" s="3">
        <v>0.0017612596011368656</v>
      </c>
      <c r="I26" s="3">
        <v>0.010061664938511765</v>
      </c>
      <c r="J26" s="3">
        <v>0.013800993780688041</v>
      </c>
      <c r="L26" s="3">
        <v>0.003922950239553602</v>
      </c>
      <c r="N26" s="3">
        <v>0.0035597227087832105</v>
      </c>
      <c r="O26" s="3">
        <v>0.00039461654276304407</v>
      </c>
      <c r="Q26" s="3">
        <v>0.008160459295113356</v>
      </c>
      <c r="R26" s="3">
        <v>0.0013416184293656896</v>
      </c>
      <c r="T26" s="3">
        <v>0.023736159711482435</v>
      </c>
      <c r="V26" s="3">
        <f t="shared" si="6"/>
        <v>0.026581186554367607</v>
      </c>
      <c r="W26" s="3">
        <f t="shared" si="7"/>
        <v>0.004023475546523716</v>
      </c>
      <c r="Y26" s="3">
        <f t="shared" si="8"/>
        <v>0.007901158192529994</v>
      </c>
      <c r="Z26" s="3">
        <f t="shared" si="9"/>
        <v>0.004307472780099435</v>
      </c>
      <c r="AA26" s="3">
        <f t="shared" si="10"/>
        <v>0.018384500203447788</v>
      </c>
      <c r="AB26" s="3">
        <f t="shared" si="11"/>
        <v>0.0034786125207165804</v>
      </c>
    </row>
    <row r="27" spans="1:28" ht="12.75">
      <c r="A27" s="5" t="s">
        <v>24</v>
      </c>
      <c r="B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L27" s="3">
        <v>0</v>
      </c>
      <c r="N27" s="3">
        <v>0</v>
      </c>
      <c r="O27" s="3">
        <v>0</v>
      </c>
      <c r="Q27" s="3">
        <v>0</v>
      </c>
      <c r="R27" s="3">
        <v>0</v>
      </c>
      <c r="T27" s="3">
        <v>0</v>
      </c>
      <c r="V27" s="3">
        <f t="shared" si="6"/>
        <v>0</v>
      </c>
      <c r="W27" s="3">
        <f t="shared" si="7"/>
        <v>0</v>
      </c>
      <c r="Y27" s="3">
        <f t="shared" si="8"/>
        <v>0</v>
      </c>
      <c r="Z27" s="3">
        <f t="shared" si="9"/>
        <v>0</v>
      </c>
      <c r="AA27" s="3">
        <f t="shared" si="10"/>
        <v>0</v>
      </c>
      <c r="AB27" s="3">
        <f t="shared" si="11"/>
        <v>0</v>
      </c>
    </row>
    <row r="28" spans="1:28" ht="12.75">
      <c r="A28" s="5" t="s">
        <v>30</v>
      </c>
      <c r="B28" s="3">
        <v>0.00226597135627623</v>
      </c>
      <c r="D28" s="3">
        <v>0.0007126684051579844</v>
      </c>
      <c r="E28" s="3">
        <v>0.0008490854283111286</v>
      </c>
      <c r="F28" s="3">
        <v>0.0013367840887800143</v>
      </c>
      <c r="G28" s="3">
        <v>0.0016775698106769586</v>
      </c>
      <c r="H28" s="3">
        <v>0.00021185432515430448</v>
      </c>
      <c r="I28" s="3">
        <v>0</v>
      </c>
      <c r="J28" s="3">
        <v>0.0018991632203580841</v>
      </c>
      <c r="L28" s="3">
        <v>0.0013367840887800143</v>
      </c>
      <c r="N28" s="3">
        <v>0.0005623741246591996</v>
      </c>
      <c r="O28" s="3">
        <v>0.0008178272511766504</v>
      </c>
      <c r="Q28" s="3">
        <v>0</v>
      </c>
      <c r="R28" s="3">
        <v>0</v>
      </c>
      <c r="T28" s="3">
        <v>0.0011923997525242619</v>
      </c>
      <c r="V28" s="3">
        <f t="shared" si="6"/>
        <v>0.001729185554400246</v>
      </c>
      <c r="W28" s="3">
        <f t="shared" si="7"/>
        <v>0.0007591297611023339</v>
      </c>
      <c r="Y28" s="3">
        <f t="shared" si="8"/>
        <v>0.0007596642867594596</v>
      </c>
      <c r="Z28" s="3">
        <f t="shared" si="9"/>
        <v>0.0008403315046417263</v>
      </c>
      <c r="AA28" s="3">
        <f t="shared" si="10"/>
        <v>0.0007808769167345565</v>
      </c>
      <c r="AB28" s="3">
        <f t="shared" si="11"/>
        <v>9.646140214087054E-05</v>
      </c>
    </row>
    <row r="29" spans="1:28" ht="12.75">
      <c r="A29" s="5" t="s">
        <v>28</v>
      </c>
      <c r="B29" s="3">
        <v>0.7120160257216798</v>
      </c>
      <c r="D29" s="3">
        <v>0.3668577162815819</v>
      </c>
      <c r="E29" s="3">
        <v>0.46301190786395</v>
      </c>
      <c r="F29" s="3">
        <v>0.16064114137892388</v>
      </c>
      <c r="G29" s="3">
        <v>0.5867737384467423</v>
      </c>
      <c r="H29" s="3">
        <v>0.0159799103092317</v>
      </c>
      <c r="I29" s="3">
        <v>0.3017821376451722</v>
      </c>
      <c r="J29" s="3">
        <v>0.368999191822213</v>
      </c>
      <c r="L29" s="3">
        <v>0.16064114137892388</v>
      </c>
      <c r="N29" s="3">
        <v>0.13530370269219846</v>
      </c>
      <c r="O29" s="3">
        <v>0.01853861887830979</v>
      </c>
      <c r="Q29" s="3">
        <v>0.22325984622897255</v>
      </c>
      <c r="R29" s="3">
        <v>0.03783788378134237</v>
      </c>
      <c r="T29" s="3">
        <v>0.5966139494763646</v>
      </c>
      <c r="V29" s="3">
        <f t="shared" si="6"/>
        <v>0.6543149875990222</v>
      </c>
      <c r="W29" s="3">
        <f t="shared" si="7"/>
        <v>0.08160159067606945</v>
      </c>
      <c r="Y29" s="3">
        <f t="shared" si="8"/>
        <v>0.23799720395349605</v>
      </c>
      <c r="Z29" s="3">
        <f t="shared" si="9"/>
        <v>0.0974386267383895</v>
      </c>
      <c r="AA29" s="3">
        <f t="shared" si="10"/>
        <v>0.41493481207276595</v>
      </c>
      <c r="AB29" s="3">
        <f t="shared" si="11"/>
        <v>0.06799128090740311</v>
      </c>
    </row>
    <row r="30" spans="1:28" ht="12.75">
      <c r="A30" s="5" t="s">
        <v>23</v>
      </c>
      <c r="B30" s="3">
        <v>0.30480168507886524</v>
      </c>
      <c r="D30" s="3">
        <v>0.6397489561317141</v>
      </c>
      <c r="E30" s="3">
        <v>0.5701005893140755</v>
      </c>
      <c r="F30" s="3">
        <v>0.851446880346923</v>
      </c>
      <c r="G30" s="3">
        <v>0.4280851396943629</v>
      </c>
      <c r="H30" s="3">
        <v>0.014261887197504078</v>
      </c>
      <c r="I30" s="3">
        <v>0.7024048399529009</v>
      </c>
      <c r="J30" s="3">
        <v>0.6234082714996659</v>
      </c>
      <c r="L30" s="3">
        <v>0.851446880346923</v>
      </c>
      <c r="N30" s="3">
        <v>0.8666266384690536</v>
      </c>
      <c r="O30" s="3">
        <v>0.022939934323569503</v>
      </c>
      <c r="Q30" s="3">
        <v>0.7855779159524381</v>
      </c>
      <c r="R30" s="3">
        <v>0.03181105476950818</v>
      </c>
      <c r="T30" s="3">
        <v>0.40695954816597146</v>
      </c>
      <c r="V30" s="3">
        <f>AVERAGE(B30,T30)</f>
        <v>0.3558806166224183</v>
      </c>
      <c r="W30" s="3">
        <f>STDEV(B30,T30)</f>
        <v>0.07223651774041986</v>
      </c>
      <c r="Y30" s="3">
        <f>AVERAGE(I30:N30,Q30)</f>
        <v>0.7658929092441964</v>
      </c>
      <c r="Z30" s="3">
        <f>STDEV(I30:N30,Q30)</f>
        <v>0.10269721588195854</v>
      </c>
      <c r="AA30" s="3">
        <f>AVERAGE(D30:E30)</f>
        <v>0.6049247727228948</v>
      </c>
      <c r="AB30" s="3">
        <f>STDEV(D30:E30)</f>
        <v>0.04924883247532122</v>
      </c>
    </row>
    <row r="31" spans="1:28" ht="12.75">
      <c r="A31" s="5" t="s">
        <v>27</v>
      </c>
      <c r="B31" s="3">
        <v>0.0021403112263150724</v>
      </c>
      <c r="D31" s="3">
        <v>0.004971522142762518</v>
      </c>
      <c r="E31" s="3">
        <v>0.0047666730089936105</v>
      </c>
      <c r="F31" s="3">
        <v>0.007494391328838413</v>
      </c>
      <c r="G31" s="3">
        <v>0.002554995315255571</v>
      </c>
      <c r="H31" s="3">
        <v>0.0006845259888398846</v>
      </c>
      <c r="I31" s="3">
        <v>0.007390128424025076</v>
      </c>
      <c r="J31" s="3">
        <v>0.005835327829138651</v>
      </c>
      <c r="L31" s="3">
        <v>0.007494391328838413</v>
      </c>
      <c r="N31" s="3">
        <v>0.0028105905596315264</v>
      </c>
      <c r="O31" s="3">
        <v>0.0012362539988701286</v>
      </c>
      <c r="Q31" s="3">
        <v>0.005416881635197225</v>
      </c>
      <c r="R31" s="3">
        <v>0.001321454573555143</v>
      </c>
      <c r="T31" s="3">
        <v>0.002143555382513633</v>
      </c>
      <c r="V31" s="3">
        <f t="shared" si="6"/>
        <v>0.0021419333044143526</v>
      </c>
      <c r="W31" s="3">
        <f t="shared" si="7"/>
        <v>2.293964847230501E-06</v>
      </c>
      <c r="Y31" s="3">
        <f t="shared" si="8"/>
        <v>0.005789463955366178</v>
      </c>
      <c r="Z31" s="3">
        <f t="shared" si="9"/>
        <v>0.0019028604703234021</v>
      </c>
      <c r="AA31" s="3">
        <f t="shared" si="10"/>
        <v>0.004869097575878064</v>
      </c>
      <c r="AB31" s="3">
        <f t="shared" si="11"/>
        <v>0.0001448502116081846</v>
      </c>
    </row>
    <row r="33" spans="1:28" ht="12.75">
      <c r="A33" s="5" t="s">
        <v>32</v>
      </c>
      <c r="B33" s="3">
        <v>5</v>
      </c>
      <c r="D33" s="3">
        <v>5</v>
      </c>
      <c r="E33" s="3">
        <v>5</v>
      </c>
      <c r="F33" s="3">
        <v>5</v>
      </c>
      <c r="G33" s="3">
        <v>5</v>
      </c>
      <c r="H33" s="3">
        <v>8.881784197001252E-16</v>
      </c>
      <c r="I33" s="3">
        <v>5</v>
      </c>
      <c r="J33" s="3">
        <v>5</v>
      </c>
      <c r="L33" s="3">
        <v>5</v>
      </c>
      <c r="N33" s="3">
        <v>5</v>
      </c>
      <c r="O33" s="3">
        <v>6.280369834735101E-16</v>
      </c>
      <c r="Q33" s="3">
        <v>5</v>
      </c>
      <c r="R33" s="3">
        <v>8.881784197001252E-16</v>
      </c>
      <c r="T33" s="3">
        <v>5</v>
      </c>
      <c r="V33" s="3">
        <f>AVERAGE(B33,T33)</f>
        <v>5</v>
      </c>
      <c r="W33" s="3">
        <f>STDEV(B33,T33)</f>
        <v>0</v>
      </c>
      <c r="Y33" s="3">
        <f>AVERAGE(I33:N33,Q33)</f>
        <v>5</v>
      </c>
      <c r="Z33" s="3">
        <f>STDEV(I33:N33,Q33)</f>
        <v>0</v>
      </c>
      <c r="AA33" s="3">
        <f>AVERAGE(D33:E33)</f>
        <v>5</v>
      </c>
      <c r="AB33" s="3">
        <f>STDEV(D33:E33)</f>
        <v>0</v>
      </c>
    </row>
    <row r="35" spans="1:28" ht="12.75">
      <c r="A35" s="5" t="s">
        <v>33</v>
      </c>
      <c r="B35" s="3">
        <v>69.87687523234503</v>
      </c>
      <c r="D35" s="3">
        <v>36.26587823421611</v>
      </c>
      <c r="E35" s="3">
        <v>44.61134987230915</v>
      </c>
      <c r="F35" s="3">
        <v>15.755581826646115</v>
      </c>
      <c r="G35" s="3">
        <v>57.672294454281214</v>
      </c>
      <c r="H35" s="3">
        <v>1.5120561264889103</v>
      </c>
      <c r="I35" s="3">
        <v>29.832835860816694</v>
      </c>
      <c r="J35" s="3">
        <v>36.964874186242895</v>
      </c>
      <c r="L35" s="3">
        <v>15.755581826646115</v>
      </c>
      <c r="N35" s="3">
        <v>13.470213144711702</v>
      </c>
      <c r="O35" s="3">
        <v>1.8864416697836703</v>
      </c>
      <c r="Q35" s="3">
        <v>22.003791617183225</v>
      </c>
      <c r="R35" s="3">
        <v>3.628528912290555</v>
      </c>
      <c r="T35" s="3">
        <v>59.322246518735646</v>
      </c>
      <c r="V35" s="3">
        <f>AVERAGE(B35,T35)</f>
        <v>64.59956087554033</v>
      </c>
      <c r="W35" s="3">
        <f>STDEV(B35,T35)</f>
        <v>7.46324953629952</v>
      </c>
      <c r="Y35" s="3">
        <f>AVERAGE(I35:N35,Q35)</f>
        <v>23.605459327120123</v>
      </c>
      <c r="Z35" s="3">
        <f>STDEV(I35:N35,Q35)</f>
        <v>9.80004228656837</v>
      </c>
      <c r="AA35" s="3">
        <f>AVERAGE(D35:E35)</f>
        <v>40.438614053262626</v>
      </c>
      <c r="AB35" s="3">
        <f>STDEV(D35:E35)</f>
        <v>5.901139587495649</v>
      </c>
    </row>
    <row r="36" spans="1:28" ht="12.75">
      <c r="A36" s="5" t="s">
        <v>5</v>
      </c>
      <c r="B36" s="3">
        <v>29.913075758760808</v>
      </c>
      <c r="D36" s="3">
        <v>63.24265979383576</v>
      </c>
      <c r="E36" s="3">
        <v>54.92937961278739</v>
      </c>
      <c r="F36" s="3">
        <v>83.5093729986941</v>
      </c>
      <c r="G36" s="3">
        <v>42.07654479651072</v>
      </c>
      <c r="H36" s="3">
        <v>1.4445200189241187</v>
      </c>
      <c r="I36" s="3">
        <v>69.43660901095528</v>
      </c>
      <c r="J36" s="3">
        <v>62.450565836879115</v>
      </c>
      <c r="L36" s="3">
        <v>83.5093729986941</v>
      </c>
      <c r="N36" s="3">
        <v>86.24988348585191</v>
      </c>
      <c r="O36" s="3">
        <v>2.008004861089523</v>
      </c>
      <c r="Q36" s="3">
        <v>77.46182529969485</v>
      </c>
      <c r="R36" s="3">
        <v>3.4957615341215655</v>
      </c>
      <c r="T36" s="3">
        <v>40.46461645867271</v>
      </c>
      <c r="V36" s="3">
        <f>AVERAGE(B36,T36)</f>
        <v>35.18884610871676</v>
      </c>
      <c r="W36" s="3">
        <f>STDEV(B36,T36)</f>
        <v>7.461065980873536</v>
      </c>
      <c r="Y36" s="3">
        <f>AVERAGE(I36:N36,Q36)</f>
        <v>75.82165132641505</v>
      </c>
      <c r="Z36" s="3">
        <f>STDEV(I36:N36,Q36)</f>
        <v>9.8753981398582</v>
      </c>
      <c r="AA36" s="3">
        <f>AVERAGE(D36:E36)</f>
        <v>59.08601970331158</v>
      </c>
      <c r="AB36" s="3">
        <f>STDEV(D36:E36)</f>
        <v>5.878376789923081</v>
      </c>
    </row>
    <row r="37" spans="1:28" ht="12.75">
      <c r="A37" s="5" t="s">
        <v>34</v>
      </c>
      <c r="B37" s="3">
        <v>0.21004900889417139</v>
      </c>
      <c r="D37" s="3">
        <v>0.4914619719481322</v>
      </c>
      <c r="E37" s="3">
        <v>0.4592705149034532</v>
      </c>
      <c r="F37" s="3">
        <v>0.7350451746597997</v>
      </c>
      <c r="G37" s="3">
        <v>0.2511607492080725</v>
      </c>
      <c r="H37" s="3">
        <v>0.06753610756480839</v>
      </c>
      <c r="I37" s="3">
        <v>0.7305551282280242</v>
      </c>
      <c r="J37" s="3">
        <v>0.5845599768779961</v>
      </c>
      <c r="L37" s="3">
        <v>0.7350451746597997</v>
      </c>
      <c r="N37" s="3">
        <v>0.2799033694363957</v>
      </c>
      <c r="O37" s="3">
        <v>0.1236672272404573</v>
      </c>
      <c r="Q37" s="3">
        <v>0.534383083121935</v>
      </c>
      <c r="R37" s="3">
        <v>0.13276737816882384</v>
      </c>
      <c r="T37" s="3">
        <v>0.21313702259164827</v>
      </c>
      <c r="V37" s="3">
        <f>AVERAGE(B37,T37)</f>
        <v>0.21159301574290984</v>
      </c>
      <c r="W37" s="3">
        <f>STDEV(B37,T37)</f>
        <v>0.0021835554258828474</v>
      </c>
      <c r="Y37" s="3">
        <f>AVERAGE(I37:N37,Q37)</f>
        <v>0.5728893464648303</v>
      </c>
      <c r="Z37" s="3">
        <f>STDEV(I37:N37,Q37)</f>
        <v>0.1861536529474876</v>
      </c>
      <c r="AA37" s="3">
        <f>AVERAGE(D37:E37)</f>
        <v>0.4753662434257927</v>
      </c>
      <c r="AB37" s="3">
        <f>STDEV(D37:E37)</f>
        <v>0.022762797572567637</v>
      </c>
    </row>
    <row r="38" spans="1:28" ht="12.75">
      <c r="A38" s="5" t="s">
        <v>32</v>
      </c>
      <c r="B38" s="3">
        <v>100</v>
      </c>
      <c r="D38" s="3">
        <v>100</v>
      </c>
      <c r="E38" s="3">
        <v>100</v>
      </c>
      <c r="F38" s="3">
        <v>100</v>
      </c>
      <c r="G38" s="3">
        <v>100</v>
      </c>
      <c r="H38" s="3">
        <v>1.4210854715202004E-14</v>
      </c>
      <c r="I38" s="3">
        <v>100</v>
      </c>
      <c r="J38" s="3">
        <v>100</v>
      </c>
      <c r="L38" s="3">
        <v>100</v>
      </c>
      <c r="N38" s="3">
        <v>100</v>
      </c>
      <c r="O38" s="3">
        <v>2.4613922385709617E-14</v>
      </c>
      <c r="Q38" s="3">
        <v>100</v>
      </c>
      <c r="R38" s="3">
        <v>0</v>
      </c>
      <c r="T38" s="3">
        <v>100</v>
      </c>
      <c r="V38" s="3">
        <f>AVERAGE(B38,T38)</f>
        <v>100</v>
      </c>
      <c r="W38" s="3">
        <f>STDEV(B38,T38)</f>
        <v>0</v>
      </c>
      <c r="Y38" s="3">
        <f>AVERAGE(I38:N38,Q38)</f>
        <v>100</v>
      </c>
      <c r="Z38" s="3">
        <f>STDEV(I38:N38,Q38)</f>
        <v>0</v>
      </c>
      <c r="AA38" s="3">
        <f>AVERAGE(D38:E38)</f>
        <v>100</v>
      </c>
      <c r="AB38" s="3">
        <f>STDEV(D38:E38)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J38"/>
  <sheetViews>
    <sheetView zoomScale="85" zoomScaleNormal="85" workbookViewId="0" topLeftCell="A3">
      <selection activeCell="A3" sqref="A3"/>
    </sheetView>
  </sheetViews>
  <sheetFormatPr defaultColWidth="11.421875" defaultRowHeight="12.75"/>
  <cols>
    <col min="1" max="1" width="13.28125" style="1" customWidth="1"/>
    <col min="2" max="5" width="7.7109375" style="1" customWidth="1"/>
    <col min="6" max="6" width="4.8515625" style="1" customWidth="1"/>
    <col min="7" max="10" width="7.7109375" style="1" customWidth="1"/>
    <col min="11" max="11" width="4.140625" style="1" customWidth="1"/>
    <col min="12" max="13" width="7.7109375" style="1" customWidth="1"/>
    <col min="14" max="14" width="3.8515625" style="1" customWidth="1"/>
    <col min="15" max="18" width="7.7109375" style="1" customWidth="1"/>
    <col min="19" max="19" width="3.7109375" style="1" customWidth="1"/>
    <col min="20" max="21" width="7.7109375" style="1" customWidth="1"/>
    <col min="22" max="22" width="3.57421875" style="1" customWidth="1"/>
    <col min="23" max="26" width="7.7109375" style="1" customWidth="1"/>
    <col min="27" max="27" width="5.7109375" style="1" customWidth="1"/>
    <col min="28" max="36" width="7.7109375" style="1" customWidth="1"/>
    <col min="37" max="16384" width="11.421875" style="1" customWidth="1"/>
  </cols>
  <sheetData>
    <row r="3" ht="15">
      <c r="A3" s="17" t="s">
        <v>105</v>
      </c>
    </row>
    <row r="4" ht="12.75">
      <c r="A4" s="2" t="s">
        <v>84</v>
      </c>
    </row>
    <row r="5" spans="1:35" ht="12.75">
      <c r="A5" s="1" t="s">
        <v>89</v>
      </c>
      <c r="AB5" s="1" t="s">
        <v>40</v>
      </c>
      <c r="AD5" s="1" t="s">
        <v>40</v>
      </c>
      <c r="AG5" s="1" t="s">
        <v>40</v>
      </c>
      <c r="AI5" s="1" t="s">
        <v>40</v>
      </c>
    </row>
    <row r="6" spans="4:33" ht="12.75">
      <c r="D6" s="1" t="s">
        <v>57</v>
      </c>
      <c r="I6" s="1" t="s">
        <v>57</v>
      </c>
      <c r="L6" s="1" t="s">
        <v>57</v>
      </c>
      <c r="Q6" s="1" t="s">
        <v>57</v>
      </c>
      <c r="T6" s="1" t="s">
        <v>57</v>
      </c>
      <c r="Y6" s="1" t="s">
        <v>58</v>
      </c>
      <c r="AB6" s="1" t="s">
        <v>57</v>
      </c>
      <c r="AG6" s="1" t="s">
        <v>58</v>
      </c>
    </row>
    <row r="7" ht="12.75">
      <c r="W7" s="1" t="s">
        <v>36</v>
      </c>
    </row>
    <row r="8" spans="1:36" ht="12.75">
      <c r="A8" s="1" t="s">
        <v>38</v>
      </c>
      <c r="B8" s="1" t="s">
        <v>4</v>
      </c>
      <c r="C8" s="3" t="s">
        <v>66</v>
      </c>
      <c r="D8" s="1" t="s">
        <v>3</v>
      </c>
      <c r="E8" s="3" t="s">
        <v>66</v>
      </c>
      <c r="G8" s="1" t="s">
        <v>6</v>
      </c>
      <c r="H8" s="1" t="s">
        <v>6</v>
      </c>
      <c r="I8" s="1" t="s">
        <v>4</v>
      </c>
      <c r="J8" s="3" t="s">
        <v>66</v>
      </c>
      <c r="L8" s="1" t="s">
        <v>3</v>
      </c>
      <c r="M8" s="3" t="s">
        <v>66</v>
      </c>
      <c r="O8" s="1" t="s">
        <v>4</v>
      </c>
      <c r="P8" s="3" t="s">
        <v>66</v>
      </c>
      <c r="Q8" s="1" t="s">
        <v>4</v>
      </c>
      <c r="R8" s="3" t="s">
        <v>66</v>
      </c>
      <c r="T8" s="1" t="s">
        <v>3</v>
      </c>
      <c r="U8" s="3" t="s">
        <v>66</v>
      </c>
      <c r="W8" s="1" t="s">
        <v>4</v>
      </c>
      <c r="X8" s="3" t="s">
        <v>66</v>
      </c>
      <c r="Y8" s="1" t="s">
        <v>3</v>
      </c>
      <c r="Z8" s="3" t="s">
        <v>66</v>
      </c>
      <c r="AC8" s="3" t="s">
        <v>66</v>
      </c>
      <c r="AE8" s="3" t="s">
        <v>66</v>
      </c>
      <c r="AH8" s="3" t="s">
        <v>66</v>
      </c>
      <c r="AJ8" s="3" t="s">
        <v>66</v>
      </c>
    </row>
    <row r="9" spans="2:35" ht="12.75">
      <c r="B9" s="1" t="s">
        <v>7</v>
      </c>
      <c r="D9" s="1" t="s">
        <v>8</v>
      </c>
      <c r="G9" s="1" t="s">
        <v>12</v>
      </c>
      <c r="H9" s="1" t="s">
        <v>37</v>
      </c>
      <c r="I9" s="1" t="s">
        <v>8</v>
      </c>
      <c r="L9" s="1" t="s">
        <v>59</v>
      </c>
      <c r="O9" s="1" t="s">
        <v>7</v>
      </c>
      <c r="Q9" s="1" t="s">
        <v>8</v>
      </c>
      <c r="T9" s="1" t="s">
        <v>59</v>
      </c>
      <c r="W9" s="1" t="s">
        <v>7</v>
      </c>
      <c r="Y9" s="1" t="s">
        <v>8</v>
      </c>
      <c r="AB9" s="1" t="s">
        <v>8</v>
      </c>
      <c r="AD9" s="1" t="s">
        <v>7</v>
      </c>
      <c r="AG9" s="1" t="s">
        <v>8</v>
      </c>
      <c r="AI9" s="1" t="s">
        <v>7</v>
      </c>
    </row>
    <row r="11" spans="1:36" ht="12.75">
      <c r="A11" s="1" t="s">
        <v>16</v>
      </c>
      <c r="B11" s="1">
        <v>49.115</v>
      </c>
      <c r="C11" s="1">
        <v>0.06788225099390612</v>
      </c>
      <c r="D11" s="1">
        <v>50.013999999999996</v>
      </c>
      <c r="E11" s="1">
        <v>0.5868986283852659</v>
      </c>
      <c r="G11" s="1">
        <v>48.083</v>
      </c>
      <c r="H11" s="1">
        <v>50.318</v>
      </c>
      <c r="I11" s="1">
        <v>49.8595</v>
      </c>
      <c r="J11" s="1">
        <v>0.37688791437287866</v>
      </c>
      <c r="L11" s="1">
        <v>49.36833333333333</v>
      </c>
      <c r="M11" s="1">
        <v>0.5051498127625313</v>
      </c>
      <c r="O11" s="1">
        <v>50.0485</v>
      </c>
      <c r="P11" s="1">
        <v>0.15768481220459937</v>
      </c>
      <c r="Q11" s="1">
        <v>50.055</v>
      </c>
      <c r="R11" s="1">
        <v>0.17536248173426708</v>
      </c>
      <c r="T11" s="1">
        <v>49.205</v>
      </c>
      <c r="U11" s="1">
        <v>0.781929024911871</v>
      </c>
      <c r="W11" s="1">
        <v>49.259</v>
      </c>
      <c r="X11" s="1">
        <v>0.49921738751763045</v>
      </c>
      <c r="Y11" s="1">
        <v>47.585</v>
      </c>
      <c r="Z11" s="1">
        <v>0.49921738751763045</v>
      </c>
      <c r="AB11" s="1">
        <f>AVERAGE(D11,I11,L11,Q11,T11)</f>
        <v>49.70036666666666</v>
      </c>
      <c r="AC11" s="1">
        <f>STDEV(D11,I11,L11,Q11,T11)</f>
        <v>0.38893712716778195</v>
      </c>
      <c r="AD11" s="1">
        <f>AVERAGE(B11,G11:H11,O11)</f>
        <v>49.391125</v>
      </c>
      <c r="AE11" s="1">
        <f>STDEV(B11,G11:H11,O11)</f>
        <v>1.0130276711420485</v>
      </c>
      <c r="AG11" s="1">
        <f aca="true" t="shared" si="0" ref="AG11:AH14">Y11</f>
        <v>47.585</v>
      </c>
      <c r="AH11" s="1">
        <f t="shared" si="0"/>
        <v>0.49921738751763045</v>
      </c>
      <c r="AI11" s="1">
        <f aca="true" t="shared" si="1" ref="AI11:AJ14">W11</f>
        <v>49.259</v>
      </c>
      <c r="AJ11" s="1">
        <f t="shared" si="1"/>
        <v>0.49921738751763045</v>
      </c>
    </row>
    <row r="12" spans="1:36" ht="12.75">
      <c r="A12" s="1" t="s">
        <v>19</v>
      </c>
      <c r="B12" s="1">
        <v>0.01</v>
      </c>
      <c r="C12" s="1">
        <v>0.004242640687119282</v>
      </c>
      <c r="D12" s="1">
        <v>0.0165</v>
      </c>
      <c r="E12" s="1">
        <v>0.0049497474683058325</v>
      </c>
      <c r="G12" s="1">
        <v>0.025</v>
      </c>
      <c r="H12" s="1">
        <v>0.025</v>
      </c>
      <c r="I12" s="1">
        <v>0.010499999999999999</v>
      </c>
      <c r="J12" s="1">
        <v>0.010606601717798213</v>
      </c>
      <c r="L12" s="1">
        <v>0.014333333333333332</v>
      </c>
      <c r="M12" s="1">
        <v>0.007767453465154034</v>
      </c>
      <c r="O12" s="1">
        <v>0.013500000000000002</v>
      </c>
      <c r="P12" s="1">
        <v>0.004949747468305827</v>
      </c>
      <c r="Q12" s="1">
        <v>0.0045000000000000005</v>
      </c>
      <c r="R12" s="1">
        <v>0.0035355339059327377</v>
      </c>
      <c r="T12" s="1">
        <v>0.025333333333333333</v>
      </c>
      <c r="U12" s="1">
        <v>0.016623276853055573</v>
      </c>
      <c r="W12" s="1">
        <v>0.01</v>
      </c>
      <c r="X12" s="1">
        <v>0.00282842712474619</v>
      </c>
      <c r="Y12" s="1">
        <v>0.009666666666666667</v>
      </c>
      <c r="Z12" s="1">
        <v>0.00282842712474619</v>
      </c>
      <c r="AB12" s="1">
        <f>AVERAGE(D12,I12,L12,Q12,T12)</f>
        <v>0.014233333333333334</v>
      </c>
      <c r="AC12" s="1">
        <f>STDEV(D12,I12,L12,Q12,T12)</f>
        <v>0.007697943448307044</v>
      </c>
      <c r="AD12" s="1">
        <f>AVERAGE(B12,G12:H12,O12)</f>
        <v>0.018375000000000002</v>
      </c>
      <c r="AE12" s="1">
        <f>STDEV(B12,G12:H12,O12)</f>
        <v>0.00778219120813669</v>
      </c>
      <c r="AG12" s="1">
        <f t="shared" si="0"/>
        <v>0.009666666666666667</v>
      </c>
      <c r="AH12" s="1">
        <f t="shared" si="0"/>
        <v>0.00282842712474619</v>
      </c>
      <c r="AI12" s="1">
        <f t="shared" si="1"/>
        <v>0.01</v>
      </c>
      <c r="AJ12" s="1">
        <f t="shared" si="1"/>
        <v>0.00282842712474619</v>
      </c>
    </row>
    <row r="13" spans="1:36" ht="12.75">
      <c r="A13" s="1" t="s">
        <v>15</v>
      </c>
      <c r="B13" s="1">
        <v>32.28</v>
      </c>
      <c r="C13" s="1">
        <v>0.5897270555094405</v>
      </c>
      <c r="D13" s="1">
        <v>31.636499999999998</v>
      </c>
      <c r="E13" s="1">
        <v>0.406586399182578</v>
      </c>
      <c r="G13" s="1">
        <v>33.135</v>
      </c>
      <c r="H13" s="1">
        <v>31.172</v>
      </c>
      <c r="I13" s="1">
        <v>31.938000000000002</v>
      </c>
      <c r="J13" s="1">
        <v>0.052325901807805664</v>
      </c>
      <c r="L13" s="1">
        <v>32.522</v>
      </c>
      <c r="M13" s="1">
        <v>0.5357695400078768</v>
      </c>
      <c r="O13" s="1">
        <v>31.9595</v>
      </c>
      <c r="P13" s="1">
        <v>0.03181980515339333</v>
      </c>
      <c r="Q13" s="1">
        <v>32.269499999999994</v>
      </c>
      <c r="R13" s="1">
        <v>0.03464823227814047</v>
      </c>
      <c r="T13" s="1">
        <v>32.550999999999995</v>
      </c>
      <c r="U13" s="1">
        <v>0.571488407581853</v>
      </c>
      <c r="W13" s="1">
        <v>32.5235</v>
      </c>
      <c r="X13" s="1">
        <v>0.5918483758529849</v>
      </c>
      <c r="Y13" s="1">
        <v>33.73933333333333</v>
      </c>
      <c r="Z13" s="1">
        <v>0.5918483758529849</v>
      </c>
      <c r="AB13" s="1">
        <f>AVERAGE(D13,I13,L13,Q13,T13)</f>
        <v>32.18339999999999</v>
      </c>
      <c r="AC13" s="1">
        <f>STDEV(D13,I13,L13,Q13,T13)</f>
        <v>0.3925919319091783</v>
      </c>
      <c r="AD13" s="1">
        <f>AVERAGE(B13,G13:H13,O13)</f>
        <v>32.136624999999995</v>
      </c>
      <c r="AE13" s="1">
        <f>STDEV(B13,G13:H13,O13)</f>
        <v>0.8122363546616163</v>
      </c>
      <c r="AG13" s="1">
        <f t="shared" si="0"/>
        <v>33.73933333333333</v>
      </c>
      <c r="AH13" s="1">
        <f t="shared" si="0"/>
        <v>0.5918483758529849</v>
      </c>
      <c r="AI13" s="1">
        <f t="shared" si="1"/>
        <v>32.5235</v>
      </c>
      <c r="AJ13" s="1">
        <f t="shared" si="1"/>
        <v>0.5918483758529849</v>
      </c>
    </row>
    <row r="14" spans="1:36" ht="12.75">
      <c r="A14" s="1" t="s">
        <v>21</v>
      </c>
      <c r="B14" s="1">
        <v>0.5415</v>
      </c>
      <c r="C14" s="1">
        <v>0.033234018715767026</v>
      </c>
      <c r="D14" s="1">
        <v>0.59</v>
      </c>
      <c r="E14" s="1">
        <v>0.004242640687119289</v>
      </c>
      <c r="G14" s="1">
        <v>0.706</v>
      </c>
      <c r="H14" s="1">
        <v>0.593</v>
      </c>
      <c r="I14" s="1">
        <v>0.6465000000000001</v>
      </c>
      <c r="J14" s="1">
        <v>0.010606601717798222</v>
      </c>
      <c r="L14" s="1">
        <v>0.5426666666666667</v>
      </c>
      <c r="M14" s="1">
        <v>0.044613152021945955</v>
      </c>
      <c r="O14" s="1">
        <v>0.714</v>
      </c>
      <c r="P14" s="1">
        <v>0.07636753236814897</v>
      </c>
      <c r="Q14" s="1">
        <v>0.6094999999999999</v>
      </c>
      <c r="R14" s="1">
        <v>0.04030508652763494</v>
      </c>
      <c r="T14" s="1">
        <v>0.7386666666666667</v>
      </c>
      <c r="U14" s="1">
        <v>0.0812239701894282</v>
      </c>
      <c r="W14" s="1">
        <v>0.5475</v>
      </c>
      <c r="X14" s="1">
        <v>0.030405591591021457</v>
      </c>
      <c r="Y14" s="1">
        <v>0.553</v>
      </c>
      <c r="Z14" s="1">
        <v>0.030405591591021457</v>
      </c>
      <c r="AB14" s="1">
        <f>AVERAGE(D14,I14,L14,Q14,T14)</f>
        <v>0.6254666666666666</v>
      </c>
      <c r="AC14" s="1">
        <f>STDEV(D14,I14,L14,Q14,T14)</f>
        <v>0.07352771586279626</v>
      </c>
      <c r="AD14" s="1">
        <f>AVERAGE(B14,G14:H14,O14)</f>
        <v>0.638625</v>
      </c>
      <c r="AE14" s="1">
        <f>STDEV(B14,G14:H14,O14)</f>
        <v>0.08511891192130353</v>
      </c>
      <c r="AG14" s="1">
        <f t="shared" si="0"/>
        <v>0.553</v>
      </c>
      <c r="AH14" s="1">
        <f t="shared" si="0"/>
        <v>0.030405591591021457</v>
      </c>
      <c r="AI14" s="1">
        <f t="shared" si="1"/>
        <v>0.5475</v>
      </c>
      <c r="AJ14" s="1">
        <f t="shared" si="1"/>
        <v>0.030405591591021457</v>
      </c>
    </row>
    <row r="15" spans="1:36" ht="13.5" customHeight="1">
      <c r="A15" s="1" t="s">
        <v>14</v>
      </c>
      <c r="B15" s="1">
        <v>0.035500000000000004</v>
      </c>
      <c r="C15" s="1">
        <v>0.0007071067811865433</v>
      </c>
      <c r="D15" s="1">
        <v>0.092</v>
      </c>
      <c r="E15" s="1">
        <v>0.0791959594928933</v>
      </c>
      <c r="G15" s="1">
        <v>0.158</v>
      </c>
      <c r="H15" s="1">
        <v>0.076</v>
      </c>
      <c r="I15" s="1">
        <v>0.0595</v>
      </c>
      <c r="J15" s="1">
        <v>0.004949747468305832</v>
      </c>
      <c r="L15" s="1">
        <v>0.059</v>
      </c>
      <c r="M15" s="1">
        <v>0.013527749258468683</v>
      </c>
      <c r="O15" s="1">
        <v>0.067</v>
      </c>
      <c r="P15" s="1">
        <v>0.005656854249492376</v>
      </c>
      <c r="Q15" s="1">
        <v>0.040499999999999994</v>
      </c>
      <c r="R15" s="1">
        <v>0.006363961030678975</v>
      </c>
      <c r="T15" s="1">
        <v>0.037</v>
      </c>
      <c r="U15" s="1">
        <v>0.020808652046684806</v>
      </c>
      <c r="W15" s="1">
        <v>0.006</v>
      </c>
      <c r="X15" s="1">
        <v>0.00848528137423857</v>
      </c>
      <c r="Y15" s="1">
        <v>0</v>
      </c>
      <c r="Z15" s="1">
        <v>0.00848528137423857</v>
      </c>
      <c r="AB15" s="1">
        <f aca="true" t="shared" si="2" ref="AB15:AB21">AVERAGE(D15,I15,L15,Q15,T15)</f>
        <v>0.0576</v>
      </c>
      <c r="AC15" s="1">
        <f aca="true" t="shared" si="3" ref="AC15:AC21">STDEV(D15,I15,L15,Q15,T15)</f>
        <v>0.02182716197768276</v>
      </c>
      <c r="AD15" s="1">
        <f aca="true" t="shared" si="4" ref="AD15:AD21">AVERAGE(B15,G15:H15,O15)</f>
        <v>0.084125</v>
      </c>
      <c r="AE15" s="1">
        <f aca="true" t="shared" si="5" ref="AE15:AE21">STDEV(B15,G15:H15,O15)</f>
        <v>0.05222128397502304</v>
      </c>
      <c r="AG15" s="1">
        <f aca="true" t="shared" si="6" ref="AG15:AG21">Y15</f>
        <v>0</v>
      </c>
      <c r="AH15" s="1">
        <f aca="true" t="shared" si="7" ref="AH15:AH21">Z15</f>
        <v>0.00848528137423857</v>
      </c>
      <c r="AI15" s="1">
        <f aca="true" t="shared" si="8" ref="AI15:AI21">W15</f>
        <v>0.006</v>
      </c>
      <c r="AJ15" s="1">
        <f aca="true" t="shared" si="9" ref="AJ15:AJ21">X15</f>
        <v>0.00848528137423857</v>
      </c>
    </row>
    <row r="16" spans="1:36" ht="12.75">
      <c r="A16" s="1" t="s">
        <v>20</v>
      </c>
      <c r="B16" s="1">
        <v>0</v>
      </c>
      <c r="C16" s="1">
        <v>0</v>
      </c>
      <c r="D16" s="1">
        <v>0</v>
      </c>
      <c r="E16" s="1">
        <v>0</v>
      </c>
      <c r="G16" s="1">
        <v>0.006</v>
      </c>
      <c r="H16" s="1">
        <v>0</v>
      </c>
      <c r="I16" s="1">
        <v>0</v>
      </c>
      <c r="J16" s="1">
        <v>0</v>
      </c>
      <c r="L16" s="1">
        <v>0</v>
      </c>
      <c r="M16" s="1">
        <v>0</v>
      </c>
      <c r="O16" s="1">
        <v>0.006</v>
      </c>
      <c r="P16" s="1">
        <v>0.00848528137423857</v>
      </c>
      <c r="Q16" s="1">
        <v>0</v>
      </c>
      <c r="R16" s="1">
        <v>0</v>
      </c>
      <c r="T16" s="1">
        <v>0</v>
      </c>
      <c r="U16" s="1">
        <v>0</v>
      </c>
      <c r="W16" s="1">
        <v>0</v>
      </c>
      <c r="X16" s="1">
        <v>0</v>
      </c>
      <c r="Y16" s="1">
        <v>0.007</v>
      </c>
      <c r="Z16" s="1">
        <v>0</v>
      </c>
      <c r="AB16" s="1">
        <f>AVERAGE(D16,I16,L16,Q16,T16)</f>
        <v>0</v>
      </c>
      <c r="AC16" s="1">
        <f>STDEV(D16,I16,L16,Q16,T16)</f>
        <v>0</v>
      </c>
      <c r="AD16" s="1">
        <f>AVERAGE(B16,G16:H16,O16)</f>
        <v>0.003</v>
      </c>
      <c r="AE16" s="1">
        <f>STDEV(B16,G16:H16,O16)</f>
        <v>0.0034641016151377548</v>
      </c>
      <c r="AG16" s="1">
        <f aca="true" t="shared" si="10" ref="AG16:AH18">Y16</f>
        <v>0.007</v>
      </c>
      <c r="AH16" s="1">
        <f t="shared" si="10"/>
        <v>0</v>
      </c>
      <c r="AI16" s="1">
        <f aca="true" t="shared" si="11" ref="AI16:AJ18">W16</f>
        <v>0</v>
      </c>
      <c r="AJ16" s="1">
        <f t="shared" si="11"/>
        <v>0</v>
      </c>
    </row>
    <row r="17" spans="1:36" ht="12.75">
      <c r="A17" s="1" t="s">
        <v>18</v>
      </c>
      <c r="B17" s="1">
        <v>15.753</v>
      </c>
      <c r="C17" s="1">
        <v>0.32951176003287935</v>
      </c>
      <c r="D17" s="1">
        <v>15.184</v>
      </c>
      <c r="E17" s="1">
        <v>0.3266833329082577</v>
      </c>
      <c r="G17" s="1">
        <v>17.084</v>
      </c>
      <c r="H17" s="1">
        <v>15.268</v>
      </c>
      <c r="I17" s="1">
        <v>15.599</v>
      </c>
      <c r="J17" s="1">
        <v>0.23475945135395138</v>
      </c>
      <c r="L17" s="1">
        <v>16.108666666666668</v>
      </c>
      <c r="M17" s="1">
        <v>0.5490549456414113</v>
      </c>
      <c r="O17" s="1">
        <v>15.1985</v>
      </c>
      <c r="P17" s="1">
        <v>0.07848885271170598</v>
      </c>
      <c r="Q17" s="1">
        <v>15.229</v>
      </c>
      <c r="R17" s="1">
        <v>0.12586500705151296</v>
      </c>
      <c r="T17" s="1">
        <v>15.783666666666667</v>
      </c>
      <c r="U17" s="1">
        <v>0.3851731212498643</v>
      </c>
      <c r="W17" s="1">
        <v>15.8905</v>
      </c>
      <c r="X17" s="1">
        <v>0.4235569619307921</v>
      </c>
      <c r="Y17" s="1">
        <v>16.980333333333334</v>
      </c>
      <c r="Z17" s="1">
        <v>0.4235569619307921</v>
      </c>
      <c r="AB17" s="1">
        <f>AVERAGE(D17,I17,L17,Q17,T17)</f>
        <v>15.580866666666665</v>
      </c>
      <c r="AC17" s="1">
        <f>STDEV(D17,I17,L17,Q17,T17)</f>
        <v>0.3877314792483126</v>
      </c>
      <c r="AD17" s="1">
        <f>AVERAGE(B17,G17:H17,O17)</f>
        <v>15.825875</v>
      </c>
      <c r="AE17" s="1">
        <f>STDEV(B17,G17:H17,O17)</f>
        <v>0.8742641072162799</v>
      </c>
      <c r="AG17" s="1">
        <f t="shared" si="10"/>
        <v>16.980333333333334</v>
      </c>
      <c r="AH17" s="1">
        <f t="shared" si="10"/>
        <v>0.4235569619307921</v>
      </c>
      <c r="AI17" s="1">
        <f t="shared" si="11"/>
        <v>15.8905</v>
      </c>
      <c r="AJ17" s="1">
        <f t="shared" si="11"/>
        <v>0.4235569619307921</v>
      </c>
    </row>
    <row r="18" spans="1:36" ht="12.75">
      <c r="A18" s="1" t="s">
        <v>13</v>
      </c>
      <c r="B18" s="1">
        <v>2.79</v>
      </c>
      <c r="C18" s="1">
        <v>0.20788939366883957</v>
      </c>
      <c r="D18" s="1">
        <v>3.072</v>
      </c>
      <c r="E18" s="1">
        <v>0.15839191898578733</v>
      </c>
      <c r="G18" s="1">
        <v>2.309</v>
      </c>
      <c r="H18" s="1">
        <v>3.321</v>
      </c>
      <c r="I18" s="1">
        <v>3.0365</v>
      </c>
      <c r="J18" s="1">
        <v>0.021920310216783073</v>
      </c>
      <c r="L18" s="1">
        <v>2.749</v>
      </c>
      <c r="M18" s="1">
        <v>0.30062102388222883</v>
      </c>
      <c r="O18" s="1">
        <v>2.975</v>
      </c>
      <c r="P18" s="1">
        <v>0.009899494936611831</v>
      </c>
      <c r="Q18" s="1">
        <v>2.9405</v>
      </c>
      <c r="R18" s="1">
        <v>0.11384419177102702</v>
      </c>
      <c r="T18" s="1">
        <v>2.7643333333333335</v>
      </c>
      <c r="U18" s="1">
        <v>0.2597697698604136</v>
      </c>
      <c r="W18" s="1">
        <v>2.7945</v>
      </c>
      <c r="X18" s="1">
        <v>0.28779245994292346</v>
      </c>
      <c r="Y18" s="1">
        <v>2.0380000000000003</v>
      </c>
      <c r="Z18" s="1">
        <v>0.28779245994292346</v>
      </c>
      <c r="AB18" s="1">
        <f>AVERAGE(D18,I18,L18,Q18,T18)</f>
        <v>2.9124666666666665</v>
      </c>
      <c r="AC18" s="1">
        <f>STDEV(D18,I18,L18,Q18,T18)</f>
        <v>0.15023802411137793</v>
      </c>
      <c r="AD18" s="1">
        <f>AVERAGE(B18,G18:H18,O18)</f>
        <v>2.84875</v>
      </c>
      <c r="AE18" s="1">
        <f>STDEV(B18,G18:H18,O18)</f>
        <v>0.42179803618952</v>
      </c>
      <c r="AG18" s="1">
        <f t="shared" si="10"/>
        <v>2.0380000000000003</v>
      </c>
      <c r="AH18" s="1">
        <f t="shared" si="10"/>
        <v>0.28779245994292346</v>
      </c>
      <c r="AI18" s="1">
        <f t="shared" si="11"/>
        <v>2.7945</v>
      </c>
      <c r="AJ18" s="1">
        <f t="shared" si="11"/>
        <v>0.28779245994292346</v>
      </c>
    </row>
    <row r="19" spans="1:36" ht="12.75">
      <c r="A19" s="1" t="s">
        <v>17</v>
      </c>
      <c r="B19" s="1">
        <v>0.012</v>
      </c>
      <c r="C19" s="1">
        <v>0.007071067811865477</v>
      </c>
      <c r="D19" s="1">
        <v>0.0235</v>
      </c>
      <c r="E19" s="1">
        <v>0.006363961030678942</v>
      </c>
      <c r="G19" s="1">
        <v>0.008</v>
      </c>
      <c r="H19" s="1">
        <v>0.022</v>
      </c>
      <c r="I19" s="1">
        <v>0.0115</v>
      </c>
      <c r="J19" s="1">
        <v>0.002121320343559642</v>
      </c>
      <c r="L19" s="1">
        <v>0.011999999999999999</v>
      </c>
      <c r="M19" s="1">
        <v>0.0017320508075688778</v>
      </c>
      <c r="O19" s="1">
        <v>0.016</v>
      </c>
      <c r="P19" s="1">
        <v>0.011313708498984764</v>
      </c>
      <c r="Q19" s="1">
        <v>0.01</v>
      </c>
      <c r="R19" s="1">
        <v>0.005656854249492382</v>
      </c>
      <c r="T19" s="1">
        <v>0.005666666666666667</v>
      </c>
      <c r="U19" s="1">
        <v>0.006027713773341708</v>
      </c>
      <c r="W19" s="1">
        <v>0.0075</v>
      </c>
      <c r="X19" s="1">
        <v>0.0007071067811865476</v>
      </c>
      <c r="Y19" s="1">
        <v>0.005666666666666667</v>
      </c>
      <c r="Z19" s="1">
        <v>0.0007071067811865476</v>
      </c>
      <c r="AB19" s="1">
        <f t="shared" si="2"/>
        <v>0.012533333333333336</v>
      </c>
      <c r="AC19" s="1">
        <f t="shared" si="3"/>
        <v>0.006617946979405486</v>
      </c>
      <c r="AD19" s="1">
        <f t="shared" si="4"/>
        <v>0.014499999999999999</v>
      </c>
      <c r="AE19" s="1">
        <f t="shared" si="5"/>
        <v>0.0059721576223896395</v>
      </c>
      <c r="AG19" s="1">
        <f t="shared" si="6"/>
        <v>0.005666666666666667</v>
      </c>
      <c r="AH19" s="1">
        <f t="shared" si="7"/>
        <v>0.0007071067811865476</v>
      </c>
      <c r="AI19" s="1">
        <f t="shared" si="8"/>
        <v>0.0075</v>
      </c>
      <c r="AJ19" s="1">
        <f t="shared" si="9"/>
        <v>0.0007071067811865476</v>
      </c>
    </row>
    <row r="21" spans="1:36" ht="12.75">
      <c r="A21" s="1" t="s">
        <v>22</v>
      </c>
      <c r="B21" s="1">
        <v>100.53899999999999</v>
      </c>
      <c r="C21" s="1">
        <v>0.5996265504476208</v>
      </c>
      <c r="D21" s="1">
        <v>100.632</v>
      </c>
      <c r="E21" s="1">
        <v>0.08485281374237887</v>
      </c>
      <c r="G21" s="1">
        <v>101.518</v>
      </c>
      <c r="H21" s="1">
        <v>100.799</v>
      </c>
      <c r="I21" s="1">
        <v>101.1645</v>
      </c>
      <c r="J21" s="1">
        <v>0.0756604255869601</v>
      </c>
      <c r="L21" s="1">
        <v>101.38366666666667</v>
      </c>
      <c r="M21" s="1">
        <v>0.34317973910892446</v>
      </c>
      <c r="O21" s="1">
        <v>101.0015</v>
      </c>
      <c r="P21" s="1">
        <v>0.13647160876900216</v>
      </c>
      <c r="Q21" s="1">
        <v>101.16300000000001</v>
      </c>
      <c r="R21" s="1">
        <v>0.11596551211459483</v>
      </c>
      <c r="T21" s="1">
        <v>101.115</v>
      </c>
      <c r="U21" s="1">
        <v>0.18901058171435264</v>
      </c>
      <c r="W21" s="1">
        <v>101.042</v>
      </c>
      <c r="X21" s="1">
        <v>0.24748737341528762</v>
      </c>
      <c r="Y21" s="1">
        <v>100.921</v>
      </c>
      <c r="Z21" s="1">
        <v>0.24748737341528762</v>
      </c>
      <c r="AB21" s="1">
        <f t="shared" si="2"/>
        <v>101.09163333333333</v>
      </c>
      <c r="AC21" s="1">
        <f t="shared" si="3"/>
        <v>0.2772611684956179</v>
      </c>
      <c r="AD21" s="1">
        <f t="shared" si="4"/>
        <v>100.96437499999999</v>
      </c>
      <c r="AE21" s="1">
        <f t="shared" si="5"/>
        <v>0.4147978172186929</v>
      </c>
      <c r="AG21" s="1">
        <f t="shared" si="6"/>
        <v>100.921</v>
      </c>
      <c r="AH21" s="1">
        <f t="shared" si="7"/>
        <v>0.24748737341528762</v>
      </c>
      <c r="AI21" s="1">
        <f t="shared" si="8"/>
        <v>101.042</v>
      </c>
      <c r="AJ21" s="1">
        <f t="shared" si="9"/>
        <v>0.24748737341528762</v>
      </c>
    </row>
    <row r="23" spans="1:36" ht="12.75">
      <c r="A23" s="1" t="s">
        <v>26</v>
      </c>
      <c r="B23" s="1">
        <v>2.2330358530013035</v>
      </c>
      <c r="C23" s="1">
        <v>0.014013884012831398</v>
      </c>
      <c r="D23" s="1">
        <v>2.2692739813372276</v>
      </c>
      <c r="E23" s="1">
        <v>0.02302749769860601</v>
      </c>
      <c r="G23" s="1">
        <v>2.170282952073873</v>
      </c>
      <c r="H23" s="1">
        <v>2.276630311245889</v>
      </c>
      <c r="I23" s="1">
        <v>2.250930422937014</v>
      </c>
      <c r="J23" s="1">
        <v>0.016397275287783654</v>
      </c>
      <c r="L23" s="1">
        <v>2.226685259777051</v>
      </c>
      <c r="M23" s="1">
        <v>0.025597104329032228</v>
      </c>
      <c r="O23" s="1">
        <v>2.2646417521000055</v>
      </c>
      <c r="P23" s="1">
        <v>0.004304217747998035</v>
      </c>
      <c r="Q23" s="1">
        <v>2.261024860497435</v>
      </c>
      <c r="R23" s="1">
        <v>0.007608045803683958</v>
      </c>
      <c r="T23" s="1">
        <v>2.225648409681799</v>
      </c>
      <c r="U23" s="1">
        <v>0.02967188266035563</v>
      </c>
      <c r="W23" s="1">
        <v>2.2285703008056577</v>
      </c>
      <c r="X23" s="1">
        <v>0.024680195631193464</v>
      </c>
      <c r="Y23" s="1">
        <v>2.163420921758457</v>
      </c>
      <c r="Z23" s="1">
        <v>0.024680195631193464</v>
      </c>
      <c r="AB23" s="1">
        <f aca="true" t="shared" si="12" ref="AB23:AB29">AVERAGE(D23,I23,L23,Q23,T23)</f>
        <v>2.2467125868461055</v>
      </c>
      <c r="AC23" s="1">
        <f aca="true" t="shared" si="13" ref="AC23:AC29">STDEV(D23,I23,L23,Q23,T23)</f>
        <v>0.019852211645585854</v>
      </c>
      <c r="AD23" s="1">
        <f aca="true" t="shared" si="14" ref="AD23:AD29">AVERAGE(B23,G23:H23,O23)</f>
        <v>2.2361477171052675</v>
      </c>
      <c r="AE23" s="1">
        <f aca="true" t="shared" si="15" ref="AE23:AE29">STDEV(B23,G23:H23,O23)</f>
        <v>0.0476046266290853</v>
      </c>
      <c r="AG23" s="1">
        <f aca="true" t="shared" si="16" ref="AG23:AH29">Y23</f>
        <v>2.163420921758457</v>
      </c>
      <c r="AH23" s="1">
        <f t="shared" si="16"/>
        <v>0.024680195631193464</v>
      </c>
      <c r="AI23" s="1">
        <f aca="true" t="shared" si="17" ref="AI23:AJ29">W23</f>
        <v>2.2285703008056577</v>
      </c>
      <c r="AJ23" s="1">
        <f t="shared" si="17"/>
        <v>0.024680195631193464</v>
      </c>
    </row>
    <row r="24" spans="1:36" ht="12.75">
      <c r="A24" s="1" t="s">
        <v>29</v>
      </c>
      <c r="B24" s="1">
        <v>0.0003422562856432338</v>
      </c>
      <c r="C24" s="1">
        <v>0.00014672959814189364</v>
      </c>
      <c r="D24" s="1">
        <v>0.0005628603727064921</v>
      </c>
      <c r="E24" s="1">
        <v>0.00016799608547238314</v>
      </c>
      <c r="G24" s="1">
        <v>0.0008485658706349928</v>
      </c>
      <c r="H24" s="1">
        <v>0.0008506088576711155</v>
      </c>
      <c r="I24" s="1">
        <v>0.0003564219723713323</v>
      </c>
      <c r="J24" s="1">
        <v>0.0003599926628597386</v>
      </c>
      <c r="L24" s="1">
        <v>0.00048653777134595417</v>
      </c>
      <c r="M24" s="1">
        <v>0.0002647094584364606</v>
      </c>
      <c r="O24" s="1">
        <v>0.0004592659867717107</v>
      </c>
      <c r="P24" s="1">
        <v>0.0001678533080699053</v>
      </c>
      <c r="Q24" s="1">
        <v>0.0001528507609790266</v>
      </c>
      <c r="R24" s="1">
        <v>0.00012007625958426263</v>
      </c>
      <c r="T24" s="1">
        <v>0.0008626256504313369</v>
      </c>
      <c r="U24" s="1">
        <v>0.0005682457366808655</v>
      </c>
      <c r="W24" s="1">
        <v>0.00034026490288065127</v>
      </c>
      <c r="X24" s="1">
        <v>9.654845039045912E-05</v>
      </c>
      <c r="Y24" s="1">
        <v>0.0003312162274675791</v>
      </c>
      <c r="Z24" s="1">
        <v>9.654845039045912E-05</v>
      </c>
      <c r="AB24" s="1">
        <f t="shared" si="12"/>
        <v>0.0004842593055668284</v>
      </c>
      <c r="AC24" s="1">
        <f t="shared" si="13"/>
        <v>0.00026244924141263494</v>
      </c>
      <c r="AD24" s="1">
        <f t="shared" si="14"/>
        <v>0.0006251742501802633</v>
      </c>
      <c r="AE24" s="1">
        <f t="shared" si="15"/>
        <v>0.0002634974413974211</v>
      </c>
      <c r="AG24" s="1">
        <f t="shared" si="16"/>
        <v>0.0003312162274675791</v>
      </c>
      <c r="AH24" s="1">
        <f t="shared" si="16"/>
        <v>9.654845039045912E-05</v>
      </c>
      <c r="AI24" s="1">
        <f t="shared" si="17"/>
        <v>0.00034026490288065127</v>
      </c>
      <c r="AJ24" s="1">
        <f t="shared" si="17"/>
        <v>9.654845039045912E-05</v>
      </c>
    </row>
    <row r="25" spans="1:36" ht="12.75">
      <c r="A25" s="1" t="s">
        <v>25</v>
      </c>
      <c r="B25" s="1">
        <v>1.7296168750535945</v>
      </c>
      <c r="C25" s="1">
        <v>0.023135513404754646</v>
      </c>
      <c r="D25" s="1">
        <v>1.6917959133900493</v>
      </c>
      <c r="E25" s="1">
        <v>0.024427722796537956</v>
      </c>
      <c r="G25" s="1">
        <v>1.7626557424078955</v>
      </c>
      <c r="H25" s="1">
        <v>1.6622239412919217</v>
      </c>
      <c r="I25" s="1">
        <v>1.6993316223433816</v>
      </c>
      <c r="J25" s="1">
        <v>0.003250310589006959</v>
      </c>
      <c r="L25" s="1">
        <v>1.7287523684078365</v>
      </c>
      <c r="M25" s="1">
        <v>0.025969355599172298</v>
      </c>
      <c r="O25" s="1">
        <v>1.7043754443272459</v>
      </c>
      <c r="P25" s="1">
        <v>0.003827437485007209</v>
      </c>
      <c r="Q25" s="1">
        <v>1.717931996360041</v>
      </c>
      <c r="R25" s="1">
        <v>0.002082554711547809</v>
      </c>
      <c r="T25" s="1">
        <v>1.7353714424985542</v>
      </c>
      <c r="U25" s="1">
        <v>0.03499755940117482</v>
      </c>
      <c r="W25" s="1">
        <v>1.7341552024480307</v>
      </c>
      <c r="X25" s="1">
        <v>0.029927608561409844</v>
      </c>
      <c r="Y25" s="1">
        <v>1.8078539951692436</v>
      </c>
      <c r="Z25" s="1">
        <v>0.029927608561409844</v>
      </c>
      <c r="AB25" s="1">
        <f t="shared" si="12"/>
        <v>1.7146366685999728</v>
      </c>
      <c r="AC25" s="1">
        <f t="shared" si="13"/>
        <v>0.018681458416123033</v>
      </c>
      <c r="AD25" s="1">
        <f t="shared" si="14"/>
        <v>1.7147180007701643</v>
      </c>
      <c r="AE25" s="1">
        <f t="shared" si="15"/>
        <v>0.04235799130632269</v>
      </c>
      <c r="AG25" s="1">
        <f t="shared" si="16"/>
        <v>1.8078539951692436</v>
      </c>
      <c r="AH25" s="1">
        <f t="shared" si="16"/>
        <v>0.029927608561409844</v>
      </c>
      <c r="AI25" s="1">
        <f t="shared" si="17"/>
        <v>1.7341552024480307</v>
      </c>
      <c r="AJ25" s="1">
        <f t="shared" si="17"/>
        <v>0.029927608561409844</v>
      </c>
    </row>
    <row r="26" spans="1:36" ht="12.75">
      <c r="A26" s="1" t="s">
        <v>31</v>
      </c>
      <c r="B26" s="1">
        <v>0.020592057739327995</v>
      </c>
      <c r="C26" s="1">
        <v>0.0013643817267556372</v>
      </c>
      <c r="D26" s="1">
        <v>0.022387720312892333</v>
      </c>
      <c r="E26" s="1">
        <v>0.00019652232081306923</v>
      </c>
      <c r="G26" s="1">
        <v>0.02664928108742648</v>
      </c>
      <c r="H26" s="1">
        <v>0.0224377771520325</v>
      </c>
      <c r="I26" s="1">
        <v>0.02440844446005367</v>
      </c>
      <c r="J26" s="1">
        <v>0.0004071448959147331</v>
      </c>
      <c r="L26" s="1">
        <v>0.020466701895404144</v>
      </c>
      <c r="M26" s="1">
        <v>0.0016402192988028543</v>
      </c>
      <c r="O26" s="1">
        <v>0.027020447456369993</v>
      </c>
      <c r="P26" s="1">
        <v>0.0029236156967193954</v>
      </c>
      <c r="Q26" s="1">
        <v>0.02302447150830075</v>
      </c>
      <c r="R26" s="1">
        <v>0.0015257475228804003</v>
      </c>
      <c r="T26" s="1">
        <v>0.027938258987283287</v>
      </c>
      <c r="U26" s="1">
        <v>0.003013975131995942</v>
      </c>
      <c r="W26" s="1">
        <v>0.02071416641519387</v>
      </c>
      <c r="X26" s="1">
        <v>0.001130926966100194</v>
      </c>
      <c r="Y26" s="1">
        <v>0.021026955481934544</v>
      </c>
      <c r="Z26" s="1">
        <v>0.001130926966100194</v>
      </c>
      <c r="AB26" s="1">
        <f t="shared" si="12"/>
        <v>0.023645119432786837</v>
      </c>
      <c r="AC26" s="1">
        <f t="shared" si="13"/>
        <v>0.002787575414515996</v>
      </c>
      <c r="AD26" s="1">
        <f t="shared" si="14"/>
        <v>0.024174890858789246</v>
      </c>
      <c r="AE26" s="1">
        <f t="shared" si="15"/>
        <v>0.003166178377040758</v>
      </c>
      <c r="AG26" s="1">
        <f t="shared" si="16"/>
        <v>0.021026955481934544</v>
      </c>
      <c r="AH26" s="1">
        <f t="shared" si="16"/>
        <v>0.001130926966100194</v>
      </c>
      <c r="AI26" s="1">
        <f t="shared" si="17"/>
        <v>0.02071416641519387</v>
      </c>
      <c r="AJ26" s="1">
        <f t="shared" si="17"/>
        <v>0.001130926966100194</v>
      </c>
    </row>
    <row r="27" spans="1:36" ht="12.75">
      <c r="A27" s="1" t="s">
        <v>24</v>
      </c>
      <c r="B27" s="1">
        <v>0.0024060010412198006</v>
      </c>
      <c r="C27" s="1">
        <v>3.615163554098237E-05</v>
      </c>
      <c r="D27" s="1">
        <v>0.006218690736441393</v>
      </c>
      <c r="E27" s="1">
        <v>0.005346990722251239</v>
      </c>
      <c r="G27" s="1">
        <v>0.010631399426346702</v>
      </c>
      <c r="H27" s="1">
        <v>0.005126149652935423</v>
      </c>
      <c r="I27" s="1">
        <v>0.0040043788399598814</v>
      </c>
      <c r="J27" s="1">
        <v>0.00033202562691490763</v>
      </c>
      <c r="L27" s="1">
        <v>0.00396752633992633</v>
      </c>
      <c r="M27" s="1">
        <v>0.0009117467833889579</v>
      </c>
      <c r="O27" s="1">
        <v>0.004519761982717254</v>
      </c>
      <c r="P27" s="1">
        <v>0.00038723587632961</v>
      </c>
      <c r="Q27" s="1">
        <v>0.0027272583043136444</v>
      </c>
      <c r="R27" s="1">
        <v>0.0004289204385310874</v>
      </c>
      <c r="T27" s="1">
        <v>0.0024923702228571674</v>
      </c>
      <c r="U27" s="1">
        <v>0.0013983834770020436</v>
      </c>
      <c r="W27" s="1">
        <v>0.0004049366025860342</v>
      </c>
      <c r="X27" s="1">
        <v>0.0005726668352784536</v>
      </c>
      <c r="Y27" s="1">
        <v>0</v>
      </c>
      <c r="Z27" s="1">
        <v>0.0005726668352784536</v>
      </c>
      <c r="AB27" s="1">
        <f t="shared" si="12"/>
        <v>0.003882044888699683</v>
      </c>
      <c r="AC27" s="1">
        <f t="shared" si="13"/>
        <v>0.0014787591271287052</v>
      </c>
      <c r="AD27" s="1">
        <f t="shared" si="14"/>
        <v>0.005670828025804795</v>
      </c>
      <c r="AE27" s="1">
        <f t="shared" si="15"/>
        <v>0.0035065648634415927</v>
      </c>
      <c r="AG27" s="1">
        <f t="shared" si="16"/>
        <v>0</v>
      </c>
      <c r="AH27" s="1">
        <f t="shared" si="16"/>
        <v>0.0005726668352784536</v>
      </c>
      <c r="AI27" s="1">
        <f t="shared" si="17"/>
        <v>0.0004049366025860342</v>
      </c>
      <c r="AJ27" s="1">
        <f t="shared" si="17"/>
        <v>0.0005726668352784536</v>
      </c>
    </row>
    <row r="28" spans="1:36" ht="12.75">
      <c r="A28" s="1" t="s">
        <v>30</v>
      </c>
      <c r="B28" s="1">
        <v>0</v>
      </c>
      <c r="C28" s="1">
        <v>0</v>
      </c>
      <c r="D28" s="1">
        <v>0</v>
      </c>
      <c r="E28" s="1">
        <v>0</v>
      </c>
      <c r="G28" s="1">
        <v>0.00022938329778545417</v>
      </c>
      <c r="H28" s="1">
        <v>0</v>
      </c>
      <c r="I28" s="1">
        <v>0</v>
      </c>
      <c r="J28" s="1">
        <v>0</v>
      </c>
      <c r="L28" s="1">
        <v>0</v>
      </c>
      <c r="M28" s="1">
        <v>0</v>
      </c>
      <c r="O28" s="1">
        <v>0.00022975355785033626</v>
      </c>
      <c r="P28" s="1">
        <v>0.000324920597515417</v>
      </c>
      <c r="Q28" s="1">
        <v>0</v>
      </c>
      <c r="R28" s="1">
        <v>0</v>
      </c>
      <c r="T28" s="1">
        <v>0</v>
      </c>
      <c r="U28" s="1">
        <v>0</v>
      </c>
      <c r="W28" s="1">
        <v>0</v>
      </c>
      <c r="X28" s="1">
        <v>0</v>
      </c>
      <c r="Y28" s="1">
        <v>0.00027029830151770954</v>
      </c>
      <c r="Z28" s="1">
        <v>0</v>
      </c>
      <c r="AB28" s="1">
        <f t="shared" si="12"/>
        <v>0</v>
      </c>
      <c r="AC28" s="1">
        <f t="shared" si="13"/>
        <v>0</v>
      </c>
      <c r="AD28" s="1">
        <f t="shared" si="14"/>
        <v>0.0001147842139089476</v>
      </c>
      <c r="AE28" s="1">
        <f t="shared" si="15"/>
        <v>0.00013254147979285328</v>
      </c>
      <c r="AG28" s="1">
        <f t="shared" si="16"/>
        <v>0.00027029830151770954</v>
      </c>
      <c r="AH28" s="1">
        <f t="shared" si="16"/>
        <v>0</v>
      </c>
      <c r="AI28" s="1">
        <f t="shared" si="17"/>
        <v>0</v>
      </c>
      <c r="AJ28" s="1">
        <f t="shared" si="17"/>
        <v>0</v>
      </c>
    </row>
    <row r="29" spans="1:36" ht="12.75">
      <c r="A29" s="1" t="s">
        <v>28</v>
      </c>
      <c r="B29" s="1">
        <v>0.7673239809448081</v>
      </c>
      <c r="C29" s="1">
        <v>0.01229605620283215</v>
      </c>
      <c r="D29" s="1">
        <v>0.7381602362274893</v>
      </c>
      <c r="E29" s="1">
        <v>0.017052860523238202</v>
      </c>
      <c r="G29" s="1">
        <v>0.8261749309027298</v>
      </c>
      <c r="H29" s="1">
        <v>0.7401315912757043</v>
      </c>
      <c r="I29" s="1">
        <v>0.7545185203306369</v>
      </c>
      <c r="J29" s="1">
        <v>0.011562209325514152</v>
      </c>
      <c r="L29" s="1">
        <v>0.778416105895584</v>
      </c>
      <c r="M29" s="1">
        <v>0.025552962177594563</v>
      </c>
      <c r="O29" s="1">
        <v>0.7368282575899887</v>
      </c>
      <c r="P29" s="1">
        <v>0.0028841198459201496</v>
      </c>
      <c r="Q29" s="1">
        <v>0.7370327102927512</v>
      </c>
      <c r="R29" s="1">
        <v>0.0059893475475119315</v>
      </c>
      <c r="T29" s="1">
        <v>0.7649656538771697</v>
      </c>
      <c r="U29" s="1">
        <v>0.020545085097493577</v>
      </c>
      <c r="W29" s="1">
        <v>0.7702442209246756</v>
      </c>
      <c r="X29" s="1">
        <v>0.01980689723319222</v>
      </c>
      <c r="Y29" s="1">
        <v>0.8271243930131092</v>
      </c>
      <c r="Z29" s="1">
        <v>0.01980689723319222</v>
      </c>
      <c r="AB29" s="1">
        <f t="shared" si="12"/>
        <v>0.7546186453247261</v>
      </c>
      <c r="AC29" s="1">
        <f t="shared" si="13"/>
        <v>0.0177026416219527</v>
      </c>
      <c r="AD29" s="1">
        <f t="shared" si="14"/>
        <v>0.7676146901783076</v>
      </c>
      <c r="AE29" s="1">
        <f t="shared" si="15"/>
        <v>0.041362267274922496</v>
      </c>
      <c r="AG29" s="1">
        <f t="shared" si="16"/>
        <v>0.8271243930131092</v>
      </c>
      <c r="AH29" s="1">
        <f t="shared" si="16"/>
        <v>0.01980689723319222</v>
      </c>
      <c r="AI29" s="1">
        <f t="shared" si="17"/>
        <v>0.7702442209246756</v>
      </c>
      <c r="AJ29" s="1">
        <f t="shared" si="17"/>
        <v>0.01980689723319222</v>
      </c>
    </row>
    <row r="30" spans="1:36" ht="12.75">
      <c r="A30" s="1" t="s">
        <v>23</v>
      </c>
      <c r="B30" s="1">
        <v>0.24598595538931636</v>
      </c>
      <c r="C30" s="1">
        <v>0.01952918789326419</v>
      </c>
      <c r="D30" s="1">
        <v>0.2702400331696402</v>
      </c>
      <c r="E30" s="1">
        <v>0.01350515125131695</v>
      </c>
      <c r="G30" s="1">
        <v>0.20206709254188843</v>
      </c>
      <c r="H30" s="1">
        <v>0.2913297765441097</v>
      </c>
      <c r="I30" s="1">
        <v>0.26578788112687235</v>
      </c>
      <c r="J30" s="1">
        <v>0.00199162123491312</v>
      </c>
      <c r="L30" s="1">
        <v>0.2404164205961193</v>
      </c>
      <c r="M30" s="1">
        <v>0.02652940069747745</v>
      </c>
      <c r="O30" s="1">
        <v>0.2610021168983573</v>
      </c>
      <c r="P30" s="1">
        <v>0.0011947575920038915</v>
      </c>
      <c r="Q30" s="1">
        <v>0.2575296174522438</v>
      </c>
      <c r="R30" s="1">
        <v>0.010006147522441045</v>
      </c>
      <c r="T30" s="1">
        <v>0.24239469987437934</v>
      </c>
      <c r="U30" s="1">
        <v>0.022143965953601383</v>
      </c>
      <c r="W30" s="1">
        <v>0.24513801772885102</v>
      </c>
      <c r="X30" s="1">
        <v>0.025474803492468327</v>
      </c>
      <c r="Y30" s="1">
        <v>0.17964385877155395</v>
      </c>
      <c r="Z30" s="1">
        <v>0.025474803492468327</v>
      </c>
      <c r="AB30" s="1">
        <f>AVERAGE(D30,I30,L30,Q30,T30)</f>
        <v>0.255273730443851</v>
      </c>
      <c r="AC30" s="1">
        <f>STDEV(D30,I30,L30,Q30,T30)</f>
        <v>0.013474380249020444</v>
      </c>
      <c r="AD30" s="1">
        <f>AVERAGE(B30,G30:H30,O30)</f>
        <v>0.25009623534341796</v>
      </c>
      <c r="AE30" s="1">
        <f>STDEV(B30,G30:H30,O30)</f>
        <v>0.03716107341466442</v>
      </c>
      <c r="AG30" s="1">
        <f>Y30</f>
        <v>0.17964385877155395</v>
      </c>
      <c r="AH30" s="1">
        <f>Z30</f>
        <v>0.025474803492468327</v>
      </c>
      <c r="AI30" s="1">
        <f>W30</f>
        <v>0.24513801772885102</v>
      </c>
      <c r="AJ30" s="1">
        <f>X30</f>
        <v>0.025474803492468327</v>
      </c>
    </row>
    <row r="31" spans="1:36" ht="12.75">
      <c r="A31" s="1" t="s">
        <v>27</v>
      </c>
      <c r="B31" s="1">
        <v>0.0006970205447865255</v>
      </c>
      <c r="C31" s="1">
        <v>0.0004135380121350933</v>
      </c>
      <c r="D31" s="1">
        <v>0.0013605644535528577</v>
      </c>
      <c r="E31" s="1">
        <v>0.000370530117056982</v>
      </c>
      <c r="G31" s="1">
        <v>0.0004606523914200426</v>
      </c>
      <c r="H31" s="1">
        <v>0.001269843979736247</v>
      </c>
      <c r="I31" s="1">
        <v>0.0006623079897099292</v>
      </c>
      <c r="J31" s="1">
        <v>0.00012199246779037502</v>
      </c>
      <c r="L31" s="1">
        <v>0.0006904592359690959</v>
      </c>
      <c r="M31" s="1">
        <v>9.95134363140378E-05</v>
      </c>
      <c r="O31" s="1">
        <v>0.0009232001006935729</v>
      </c>
      <c r="P31" s="1">
        <v>0.000651935150557364</v>
      </c>
      <c r="Q31" s="1">
        <v>0.0005762348239358087</v>
      </c>
      <c r="R31" s="1">
        <v>0.00032590058462111953</v>
      </c>
      <c r="T31" s="1">
        <v>0.000326539207526369</v>
      </c>
      <c r="U31" s="1">
        <v>0.0003474614745097681</v>
      </c>
      <c r="W31" s="1">
        <v>0.00043289017212474464</v>
      </c>
      <c r="X31" s="1">
        <v>4.12183513721539E-05</v>
      </c>
      <c r="Y31" s="1">
        <v>0.0003283612767162423</v>
      </c>
      <c r="Z31" s="1">
        <v>4.12183513721539E-05</v>
      </c>
      <c r="AB31" s="1">
        <f>AVERAGE(D31,I31,L31,Q31,T31)</f>
        <v>0.0007232211421388121</v>
      </c>
      <c r="AC31" s="1">
        <f>STDEV(D31,I31,L31,Q31,T31)</f>
        <v>0.0003840415948258938</v>
      </c>
      <c r="AD31" s="1">
        <f>AVERAGE(B31,G31:H31,O31)</f>
        <v>0.000837679254159097</v>
      </c>
      <c r="AE31" s="1">
        <f>STDEV(B31,G31:H31,O31)</f>
        <v>0.00034448720004007796</v>
      </c>
      <c r="AG31" s="1">
        <f>Y31</f>
        <v>0.0003283612767162423</v>
      </c>
      <c r="AH31" s="1">
        <f>Z31</f>
        <v>4.12183513721539E-05</v>
      </c>
      <c r="AI31" s="1">
        <f>W31</f>
        <v>0.00043289017212474464</v>
      </c>
      <c r="AJ31" s="1">
        <f>X31</f>
        <v>4.12183513721539E-05</v>
      </c>
    </row>
    <row r="33" spans="1:36" ht="12.75">
      <c r="A33" s="1" t="s">
        <v>32</v>
      </c>
      <c r="B33" s="1">
        <v>5</v>
      </c>
      <c r="C33" s="1">
        <v>1.2560739669470201E-15</v>
      </c>
      <c r="D33" s="1">
        <v>5</v>
      </c>
      <c r="E33" s="1">
        <v>8.881784197001252E-16</v>
      </c>
      <c r="G33" s="1">
        <v>5</v>
      </c>
      <c r="H33" s="1">
        <v>5</v>
      </c>
      <c r="I33" s="1">
        <v>5</v>
      </c>
      <c r="J33" s="1">
        <v>0</v>
      </c>
      <c r="L33" s="1">
        <v>5</v>
      </c>
      <c r="M33" s="1">
        <v>1.0877919644084146E-15</v>
      </c>
      <c r="O33" s="1">
        <v>5</v>
      </c>
      <c r="P33" s="1">
        <v>1.2560739669470201E-15</v>
      </c>
      <c r="Q33" s="1">
        <v>5</v>
      </c>
      <c r="R33" s="1">
        <v>1.9860273225978185E-15</v>
      </c>
      <c r="T33" s="1">
        <v>5</v>
      </c>
      <c r="U33" s="1">
        <v>6.280369834735101E-16</v>
      </c>
      <c r="W33" s="1">
        <v>5</v>
      </c>
      <c r="X33" s="1">
        <v>8.881784197001252E-16</v>
      </c>
      <c r="Y33" s="1">
        <v>5</v>
      </c>
      <c r="Z33" s="1">
        <v>8.881784197001252E-16</v>
      </c>
      <c r="AB33" s="1">
        <f aca="true" t="shared" si="18" ref="AB33:AB38">AVERAGE(D33,I33,L33,Q33,T33)</f>
        <v>5</v>
      </c>
      <c r="AC33" s="1">
        <f aca="true" t="shared" si="19" ref="AC33:AC38">STDEV(D33,I33,L33,Q33,T33)</f>
        <v>0</v>
      </c>
      <c r="AD33" s="1">
        <f aca="true" t="shared" si="20" ref="AD33:AD38">AVERAGE(B33,G33:H33,O33)</f>
        <v>5</v>
      </c>
      <c r="AE33" s="1">
        <f aca="true" t="shared" si="21" ref="AE33:AE38">STDEV(B33,G33:H33,O33)</f>
        <v>0</v>
      </c>
      <c r="AG33" s="1">
        <f aca="true" t="shared" si="22" ref="AG33:AG38">Y33</f>
        <v>5</v>
      </c>
      <c r="AH33" s="1">
        <f aca="true" t="shared" si="23" ref="AH33:AH38">Z33</f>
        <v>8.881784197001252E-16</v>
      </c>
      <c r="AI33" s="1">
        <f aca="true" t="shared" si="24" ref="AI33:AI38">W33</f>
        <v>5</v>
      </c>
      <c r="AJ33" s="1">
        <f aca="true" t="shared" si="25" ref="AJ33:AJ38">X33</f>
        <v>8.881784197001252E-16</v>
      </c>
    </row>
    <row r="35" spans="1:36" ht="12.75">
      <c r="A35" s="1" t="s">
        <v>33</v>
      </c>
      <c r="B35" s="1">
        <v>75.6791812965818</v>
      </c>
      <c r="C35" s="1">
        <v>1.783320430645308</v>
      </c>
      <c r="D35" s="1">
        <v>73.0997561943235</v>
      </c>
      <c r="E35" s="1">
        <v>1.405148289291096</v>
      </c>
      <c r="G35" s="1">
        <v>80.31231475424015</v>
      </c>
      <c r="H35" s="1">
        <v>71.66739833359094</v>
      </c>
      <c r="I35" s="1">
        <v>73.90116389050506</v>
      </c>
      <c r="J35" s="1">
        <v>0.1602325936172072</v>
      </c>
      <c r="L35" s="1">
        <v>76.35279843763819</v>
      </c>
      <c r="M35" s="1">
        <v>2.585769438581294</v>
      </c>
      <c r="O35" s="1">
        <v>73.77464475704443</v>
      </c>
      <c r="P35" s="1">
        <v>0.11582797123302171</v>
      </c>
      <c r="Q35" s="1">
        <v>74.06495080524496</v>
      </c>
      <c r="R35" s="1">
        <v>0.8765623897313587</v>
      </c>
      <c r="T35" s="1">
        <v>75.91586334694136</v>
      </c>
      <c r="U35" s="1">
        <v>2.1690798405973943</v>
      </c>
      <c r="W35" s="1">
        <v>75.83191318790983</v>
      </c>
      <c r="X35" s="1">
        <v>2.3760460901618923</v>
      </c>
      <c r="Y35" s="1">
        <v>82.13074937328943</v>
      </c>
      <c r="Z35" s="1">
        <v>2.3760460901618923</v>
      </c>
      <c r="AB35" s="1">
        <f t="shared" si="18"/>
        <v>74.66690653493062</v>
      </c>
      <c r="AC35" s="1">
        <f t="shared" si="19"/>
        <v>1.397032329076575</v>
      </c>
      <c r="AD35" s="1">
        <f t="shared" si="20"/>
        <v>75.35838478536434</v>
      </c>
      <c r="AE35" s="1">
        <f t="shared" si="21"/>
        <v>3.686730530004707</v>
      </c>
      <c r="AG35" s="1">
        <f>Y35</f>
        <v>82.13074937328943</v>
      </c>
      <c r="AH35" s="1">
        <f t="shared" si="23"/>
        <v>2.3760460901618923</v>
      </c>
      <c r="AI35" s="1">
        <f t="shared" si="24"/>
        <v>75.83191318790983</v>
      </c>
      <c r="AJ35" s="1">
        <f t="shared" si="25"/>
        <v>2.3760460901618923</v>
      </c>
    </row>
    <row r="36" spans="1:36" ht="12.75">
      <c r="A36" s="1" t="s">
        <v>5</v>
      </c>
      <c r="B36" s="1">
        <v>24.252231297656344</v>
      </c>
      <c r="C36" s="1">
        <v>1.7430550895659198</v>
      </c>
      <c r="D36" s="1">
        <v>26.765572728133662</v>
      </c>
      <c r="E36" s="1">
        <v>1.4413205559910858</v>
      </c>
      <c r="G36" s="1">
        <v>19.642905310581238</v>
      </c>
      <c r="H36" s="1">
        <v>28.209641890890758</v>
      </c>
      <c r="I36" s="1">
        <v>26.033881342625914</v>
      </c>
      <c r="J36" s="1">
        <v>0.14742935237188098</v>
      </c>
      <c r="L36" s="1">
        <v>23.579483978172103</v>
      </c>
      <c r="M36" s="1">
        <v>2.5779657103804365</v>
      </c>
      <c r="O36" s="1">
        <v>26.132996274812708</v>
      </c>
      <c r="P36" s="1">
        <v>0.18088633687698544</v>
      </c>
      <c r="Q36" s="1">
        <v>25.877083079838506</v>
      </c>
      <c r="R36" s="1">
        <v>0.9095266489774952</v>
      </c>
      <c r="T36" s="1">
        <v>24.051834661016716</v>
      </c>
      <c r="U36" s="1">
        <v>2.154737314919773</v>
      </c>
      <c r="W36" s="1">
        <v>24.12548248710182</v>
      </c>
      <c r="X36" s="1">
        <v>2.3722278740047553</v>
      </c>
      <c r="Y36" s="1">
        <v>17.83670076943146</v>
      </c>
      <c r="Z36" s="1">
        <v>2.3722278740047553</v>
      </c>
      <c r="AB36" s="1">
        <f t="shared" si="18"/>
        <v>25.26157115795738</v>
      </c>
      <c r="AC36" s="1">
        <f t="shared" si="19"/>
        <v>1.3720621653957676</v>
      </c>
      <c r="AD36" s="1">
        <f t="shared" si="20"/>
        <v>24.559443693485264</v>
      </c>
      <c r="AE36" s="1">
        <f t="shared" si="21"/>
        <v>3.65452886764095</v>
      </c>
      <c r="AG36" s="1">
        <f t="shared" si="22"/>
        <v>17.83670076943146</v>
      </c>
      <c r="AH36" s="1">
        <f t="shared" si="23"/>
        <v>2.3722278740047553</v>
      </c>
      <c r="AI36" s="1">
        <f t="shared" si="24"/>
        <v>24.12548248710182</v>
      </c>
      <c r="AJ36" s="1">
        <f t="shared" si="25"/>
        <v>2.3722278740047553</v>
      </c>
    </row>
    <row r="37" spans="1:36" ht="12.75">
      <c r="A37" s="1" t="s">
        <v>34</v>
      </c>
      <c r="B37" s="1">
        <v>0.06858740576186104</v>
      </c>
      <c r="C37" s="1">
        <v>0.04026534107967478</v>
      </c>
      <c r="D37" s="1">
        <v>0.13467107754281205</v>
      </c>
      <c r="E37" s="1">
        <v>0.03617226669985392</v>
      </c>
      <c r="G37" s="1">
        <v>0.04477993517861371</v>
      </c>
      <c r="H37" s="1">
        <v>0.12295977551830976</v>
      </c>
      <c r="I37" s="1">
        <v>0.0649547668690382</v>
      </c>
      <c r="J37" s="1">
        <v>0.012803241245311833</v>
      </c>
      <c r="L37" s="1">
        <v>0.06771758418972301</v>
      </c>
      <c r="M37" s="1">
        <v>0.00969082130172297</v>
      </c>
      <c r="O37" s="1">
        <v>0.09235896814287048</v>
      </c>
      <c r="P37" s="1">
        <v>0.0650583656434772</v>
      </c>
      <c r="Q37" s="1">
        <v>0.0579661149165428</v>
      </c>
      <c r="R37" s="1">
        <v>0.03296425924409263</v>
      </c>
      <c r="T37" s="1">
        <v>0.03230199204192286</v>
      </c>
      <c r="U37" s="1">
        <v>0.034312068360384876</v>
      </c>
      <c r="W37" s="1">
        <v>0.042604324988340006</v>
      </c>
      <c r="X37" s="1">
        <v>0.0038182161565050977</v>
      </c>
      <c r="Y37" s="1">
        <v>0.03254985727912046</v>
      </c>
      <c r="Z37" s="1">
        <v>0.0038182161565050977</v>
      </c>
      <c r="AB37" s="1">
        <f t="shared" si="18"/>
        <v>0.07152230711200777</v>
      </c>
      <c r="AC37" s="1">
        <f t="shared" si="19"/>
        <v>0.037971631415169405</v>
      </c>
      <c r="AD37" s="1">
        <f t="shared" si="20"/>
        <v>0.08217152115041375</v>
      </c>
      <c r="AE37" s="1">
        <f t="shared" si="21"/>
        <v>0.03341718451625517</v>
      </c>
      <c r="AG37" s="1">
        <f t="shared" si="22"/>
        <v>0.03254985727912046</v>
      </c>
      <c r="AH37" s="1">
        <f t="shared" si="23"/>
        <v>0.0038182161565050977</v>
      </c>
      <c r="AI37" s="1">
        <f t="shared" si="24"/>
        <v>0.042604324988340006</v>
      </c>
      <c r="AJ37" s="1">
        <f t="shared" si="25"/>
        <v>0.0038182161565050977</v>
      </c>
    </row>
    <row r="38" spans="1:36" ht="12.75">
      <c r="A38" s="1" t="s">
        <v>32</v>
      </c>
      <c r="B38" s="1">
        <v>100</v>
      </c>
      <c r="C38" s="1">
        <v>1.4210854715202004E-14</v>
      </c>
      <c r="D38" s="1">
        <v>100</v>
      </c>
      <c r="E38" s="1">
        <v>1.4210854715202004E-14</v>
      </c>
      <c r="G38" s="1">
        <v>100</v>
      </c>
      <c r="H38" s="1">
        <v>100</v>
      </c>
      <c r="I38" s="1">
        <v>100</v>
      </c>
      <c r="J38" s="1">
        <v>1.4210854715202004E-14</v>
      </c>
      <c r="L38" s="1">
        <v>100</v>
      </c>
      <c r="M38" s="1">
        <v>1.4210854715202004E-14</v>
      </c>
      <c r="O38" s="1">
        <v>100</v>
      </c>
      <c r="P38" s="1">
        <v>2.0097183471152322E-14</v>
      </c>
      <c r="Q38" s="1">
        <v>100</v>
      </c>
      <c r="R38" s="1">
        <v>1.4210854715202004E-14</v>
      </c>
      <c r="T38" s="1">
        <v>100</v>
      </c>
      <c r="U38" s="1">
        <v>1.7404671430534633E-14</v>
      </c>
      <c r="W38" s="1">
        <v>100</v>
      </c>
      <c r="X38" s="1">
        <v>2.0097183471152322E-14</v>
      </c>
      <c r="Y38" s="1">
        <v>100</v>
      </c>
      <c r="Z38" s="1">
        <v>2.0097183471152322E-14</v>
      </c>
      <c r="AB38" s="1">
        <f t="shared" si="18"/>
        <v>100</v>
      </c>
      <c r="AC38" s="1">
        <f t="shared" si="19"/>
        <v>0</v>
      </c>
      <c r="AD38" s="1">
        <f t="shared" si="20"/>
        <v>100</v>
      </c>
      <c r="AE38" s="1">
        <f t="shared" si="21"/>
        <v>0</v>
      </c>
      <c r="AG38" s="1">
        <f t="shared" si="22"/>
        <v>100</v>
      </c>
      <c r="AH38" s="1">
        <f t="shared" si="23"/>
        <v>2.0097183471152322E-14</v>
      </c>
      <c r="AI38" s="1">
        <f t="shared" si="24"/>
        <v>100</v>
      </c>
      <c r="AJ38" s="1">
        <f t="shared" si="25"/>
        <v>2.0097183471152322E-14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4.28125" style="1" customWidth="1"/>
    <col min="2" max="5" width="7.57421875" style="1" customWidth="1"/>
    <col min="6" max="6" width="3.57421875" style="1" customWidth="1"/>
    <col min="7" max="11" width="7.57421875" style="1" customWidth="1"/>
    <col min="12" max="12" width="3.8515625" style="1" customWidth="1"/>
    <col min="13" max="14" width="7.57421875" style="1" customWidth="1"/>
    <col min="15" max="15" width="4.140625" style="1" customWidth="1"/>
    <col min="16" max="16384" width="7.57421875" style="1" customWidth="1"/>
  </cols>
  <sheetData>
    <row r="1" ht="15">
      <c r="A1" s="17" t="s">
        <v>106</v>
      </c>
    </row>
    <row r="2" spans="1:24" ht="12.75">
      <c r="A2" s="2" t="s">
        <v>84</v>
      </c>
      <c r="S2" s="1" t="s">
        <v>40</v>
      </c>
      <c r="X2" s="1" t="s">
        <v>40</v>
      </c>
    </row>
    <row r="3" ht="12.75">
      <c r="A3" s="1" t="s">
        <v>90</v>
      </c>
    </row>
    <row r="4" spans="2:26" ht="12.75">
      <c r="B4" s="1" t="s">
        <v>42</v>
      </c>
      <c r="C4" s="1" t="s">
        <v>43</v>
      </c>
      <c r="D4" s="1" t="s">
        <v>43</v>
      </c>
      <c r="F4" s="3"/>
      <c r="G4" s="1" t="s">
        <v>42</v>
      </c>
      <c r="H4" s="1" t="s">
        <v>43</v>
      </c>
      <c r="I4" s="1" t="s">
        <v>43</v>
      </c>
      <c r="K4" s="1" t="s">
        <v>42</v>
      </c>
      <c r="M4" s="1" t="s">
        <v>43</v>
      </c>
      <c r="N4" s="1" t="s">
        <v>42</v>
      </c>
      <c r="P4" s="1" t="s">
        <v>43</v>
      </c>
      <c r="Q4" s="1" t="s">
        <v>42</v>
      </c>
      <c r="S4" s="1" t="s">
        <v>42</v>
      </c>
      <c r="U4" s="1" t="s">
        <v>42</v>
      </c>
      <c r="X4" s="1" t="s">
        <v>43</v>
      </c>
      <c r="Z4" s="1" t="s">
        <v>43</v>
      </c>
    </row>
    <row r="5" ht="12.75">
      <c r="G5" s="1" t="s">
        <v>60</v>
      </c>
    </row>
    <row r="6" spans="1:27" ht="12.75">
      <c r="A6" s="1" t="s">
        <v>38</v>
      </c>
      <c r="B6" s="1" t="s">
        <v>6</v>
      </c>
      <c r="C6" s="1" t="s">
        <v>6</v>
      </c>
      <c r="D6" s="1" t="s">
        <v>4</v>
      </c>
      <c r="E6" s="3" t="s">
        <v>66</v>
      </c>
      <c r="G6" s="1" t="s">
        <v>6</v>
      </c>
      <c r="H6" s="1" t="s">
        <v>6</v>
      </c>
      <c r="I6" s="1" t="s">
        <v>4</v>
      </c>
      <c r="J6" s="3" t="s">
        <v>66</v>
      </c>
      <c r="K6" s="1" t="s">
        <v>6</v>
      </c>
      <c r="M6" s="1" t="s">
        <v>6</v>
      </c>
      <c r="N6" s="1" t="s">
        <v>6</v>
      </c>
      <c r="P6" s="1" t="s">
        <v>6</v>
      </c>
      <c r="Q6" s="1" t="s">
        <v>6</v>
      </c>
      <c r="T6" s="3" t="s">
        <v>66</v>
      </c>
      <c r="V6" s="3" t="s">
        <v>66</v>
      </c>
      <c r="Y6" s="3" t="s">
        <v>66</v>
      </c>
      <c r="AA6" s="3" t="s">
        <v>66</v>
      </c>
    </row>
    <row r="7" spans="2:26" ht="12.75">
      <c r="B7" s="1" t="s">
        <v>61</v>
      </c>
      <c r="C7" s="1" t="s">
        <v>61</v>
      </c>
      <c r="D7" s="1" t="s">
        <v>62</v>
      </c>
      <c r="G7" s="1" t="s">
        <v>61</v>
      </c>
      <c r="H7" s="1" t="s">
        <v>61</v>
      </c>
      <c r="I7" s="1" t="s">
        <v>62</v>
      </c>
      <c r="K7" s="1" t="s">
        <v>62</v>
      </c>
      <c r="M7" s="1" t="s">
        <v>62</v>
      </c>
      <c r="N7" s="1" t="s">
        <v>62</v>
      </c>
      <c r="P7" s="1" t="s">
        <v>62</v>
      </c>
      <c r="Q7" s="1" t="s">
        <v>61</v>
      </c>
      <c r="S7" s="1" t="s">
        <v>61</v>
      </c>
      <c r="U7" s="1" t="s">
        <v>62</v>
      </c>
      <c r="X7" s="1" t="s">
        <v>63</v>
      </c>
      <c r="Z7" s="1" t="s">
        <v>7</v>
      </c>
    </row>
    <row r="9" spans="1:27" ht="12.75">
      <c r="A9" s="1" t="s">
        <v>16</v>
      </c>
      <c r="B9" s="1">
        <v>49.392</v>
      </c>
      <c r="C9" s="1">
        <v>46.474</v>
      </c>
      <c r="D9" s="1">
        <v>45.949666666666666</v>
      </c>
      <c r="E9" s="1">
        <v>0.5499493916114683</v>
      </c>
      <c r="G9" s="1">
        <v>49.447</v>
      </c>
      <c r="H9" s="1">
        <v>46.185</v>
      </c>
      <c r="I9" s="1">
        <v>46.4045</v>
      </c>
      <c r="J9" s="1">
        <v>0.2312239174475488</v>
      </c>
      <c r="K9" s="1">
        <v>47.073</v>
      </c>
      <c r="M9" s="1">
        <v>45.794</v>
      </c>
      <c r="N9" s="1">
        <v>47.522</v>
      </c>
      <c r="P9" s="1">
        <v>46.564</v>
      </c>
      <c r="Q9" s="1">
        <v>49.251</v>
      </c>
      <c r="S9" s="1">
        <f aca="true" t="shared" si="0" ref="S9:S17">AVERAGE(B9,G9,Q9)</f>
        <v>49.36333333333334</v>
      </c>
      <c r="T9" s="1">
        <f aca="true" t="shared" si="1" ref="T9:T17">STDEV(B9,G9,Q9)</f>
        <v>0.10109566426575331</v>
      </c>
      <c r="U9" s="1">
        <f aca="true" t="shared" si="2" ref="U9:U17">AVERAGE(K9,N9)</f>
        <v>47.2975</v>
      </c>
      <c r="V9" s="1">
        <f aca="true" t="shared" si="3" ref="V9:V17">STDEV(K9,N9)</f>
        <v>0.3174909447532831</v>
      </c>
      <c r="X9" s="1">
        <f aca="true" t="shared" si="4" ref="X9:X17">AVERAGE(D9,I9,M9,P9)</f>
        <v>46.178041666666665</v>
      </c>
      <c r="Y9" s="1">
        <f aca="true" t="shared" si="5" ref="Y9:Y17">STDEV(D9,I9,M9,P9)</f>
        <v>0.36509832199328074</v>
      </c>
      <c r="Z9" s="1">
        <f aca="true" t="shared" si="6" ref="Z9:Z17">AVERAGE(C9,H9)</f>
        <v>46.329499999999996</v>
      </c>
      <c r="AA9" s="1">
        <f aca="true" t="shared" si="7" ref="AA9:AA17">STDEV(C9,H9)</f>
        <v>0.20435385976290826</v>
      </c>
    </row>
    <row r="10" spans="1:27" ht="12.75">
      <c r="A10" s="1" t="s">
        <v>19</v>
      </c>
      <c r="B10" s="1">
        <v>0.027</v>
      </c>
      <c r="C10" s="1">
        <v>0.048</v>
      </c>
      <c r="D10" s="1">
        <v>0.022000000000000002</v>
      </c>
      <c r="E10" s="1">
        <v>0.015</v>
      </c>
      <c r="G10" s="1">
        <v>0.033</v>
      </c>
      <c r="H10" s="1">
        <v>0.025</v>
      </c>
      <c r="I10" s="1">
        <v>0.0285</v>
      </c>
      <c r="J10" s="1">
        <v>0.01626345596729059</v>
      </c>
      <c r="K10" s="1">
        <v>0.037</v>
      </c>
      <c r="M10" s="1">
        <v>0</v>
      </c>
      <c r="N10" s="1">
        <v>0.008</v>
      </c>
      <c r="P10" s="1">
        <v>0</v>
      </c>
      <c r="Q10" s="1">
        <v>0.005</v>
      </c>
      <c r="S10" s="1">
        <f t="shared" si="0"/>
        <v>0.021666666666666667</v>
      </c>
      <c r="T10" s="1">
        <f t="shared" si="1"/>
        <v>0.01474222959166399</v>
      </c>
      <c r="U10" s="1">
        <f t="shared" si="2"/>
        <v>0.0225</v>
      </c>
      <c r="V10" s="1">
        <f t="shared" si="3"/>
        <v>0.020506096654409875</v>
      </c>
      <c r="X10" s="1">
        <f t="shared" si="4"/>
        <v>0.012625</v>
      </c>
      <c r="Y10" s="1">
        <f t="shared" si="5"/>
        <v>0.014817641512737444</v>
      </c>
      <c r="Z10" s="1">
        <f t="shared" si="6"/>
        <v>0.036500000000000005</v>
      </c>
      <c r="AA10" s="1">
        <f t="shared" si="7"/>
        <v>0.01626345596729058</v>
      </c>
    </row>
    <row r="11" spans="1:27" ht="12.75">
      <c r="A11" s="1" t="s">
        <v>15</v>
      </c>
      <c r="B11" s="1">
        <v>32.009</v>
      </c>
      <c r="C11" s="1">
        <v>33.883</v>
      </c>
      <c r="D11" s="1">
        <v>34.161</v>
      </c>
      <c r="E11" s="1">
        <v>0.2932030013490543</v>
      </c>
      <c r="G11" s="1">
        <v>31.44</v>
      </c>
      <c r="H11" s="1">
        <v>33.534</v>
      </c>
      <c r="I11" s="1">
        <v>33.206500000000005</v>
      </c>
      <c r="J11" s="1">
        <v>0.1039446968344214</v>
      </c>
      <c r="K11" s="1">
        <v>32.827</v>
      </c>
      <c r="M11" s="1">
        <v>32.389</v>
      </c>
      <c r="N11" s="1">
        <v>32.87</v>
      </c>
      <c r="P11" s="1">
        <v>33.549</v>
      </c>
      <c r="Q11" s="1">
        <v>31.88</v>
      </c>
      <c r="S11" s="1">
        <f t="shared" si="0"/>
        <v>31.77633333333333</v>
      </c>
      <c r="T11" s="1">
        <f t="shared" si="1"/>
        <v>0.29832923647141146</v>
      </c>
      <c r="U11" s="1">
        <f t="shared" si="2"/>
        <v>32.8485</v>
      </c>
      <c r="V11" s="1">
        <f t="shared" si="3"/>
        <v>0.03040559159102102</v>
      </c>
      <c r="X11" s="1">
        <f t="shared" si="4"/>
        <v>33.326375000000006</v>
      </c>
      <c r="Y11" s="1">
        <f t="shared" si="5"/>
        <v>0.7391893504595095</v>
      </c>
      <c r="Z11" s="1">
        <f t="shared" si="6"/>
        <v>33.7085</v>
      </c>
      <c r="AA11" s="1">
        <f t="shared" si="7"/>
        <v>0.24678026663341907</v>
      </c>
    </row>
    <row r="12" spans="1:27" ht="12.75">
      <c r="A12" s="1" t="s">
        <v>21</v>
      </c>
      <c r="B12" s="1">
        <v>0.571</v>
      </c>
      <c r="C12" s="1">
        <v>0.594</v>
      </c>
      <c r="D12" s="1">
        <v>0.5626666666666668</v>
      </c>
      <c r="E12" s="1">
        <v>0.015567059238447445</v>
      </c>
      <c r="G12" s="1">
        <v>0.722</v>
      </c>
      <c r="H12" s="1">
        <v>0.574</v>
      </c>
      <c r="I12" s="1">
        <v>0.581</v>
      </c>
      <c r="J12" s="1">
        <v>0.025455844122717536</v>
      </c>
      <c r="K12" s="1">
        <v>0.544</v>
      </c>
      <c r="M12" s="1">
        <v>0.645</v>
      </c>
      <c r="N12" s="1">
        <v>0.593</v>
      </c>
      <c r="P12" s="1">
        <v>0.583</v>
      </c>
      <c r="Q12" s="1">
        <v>0.674</v>
      </c>
      <c r="S12" s="1">
        <f t="shared" si="0"/>
        <v>0.6556666666666667</v>
      </c>
      <c r="T12" s="1">
        <f t="shared" si="1"/>
        <v>0.07715136637372884</v>
      </c>
      <c r="U12" s="1">
        <f t="shared" si="2"/>
        <v>0.5685</v>
      </c>
      <c r="V12" s="1">
        <f t="shared" si="3"/>
        <v>0.03464823227814153</v>
      </c>
      <c r="X12" s="1">
        <f t="shared" si="4"/>
        <v>0.5929166666666668</v>
      </c>
      <c r="Y12" s="1">
        <f t="shared" si="5"/>
        <v>0.03590767482183942</v>
      </c>
      <c r="Z12" s="1">
        <f t="shared" si="6"/>
        <v>0.584</v>
      </c>
      <c r="AA12" s="1">
        <f t="shared" si="7"/>
        <v>0.014142135623730963</v>
      </c>
    </row>
    <row r="13" spans="1:27" ht="12.75">
      <c r="A13" s="1" t="s">
        <v>14</v>
      </c>
      <c r="B13" s="1">
        <v>0.08</v>
      </c>
      <c r="C13" s="1">
        <v>0.066</v>
      </c>
      <c r="D13" s="1">
        <v>0.06266666666666666</v>
      </c>
      <c r="E13" s="1">
        <v>0.011015141094572252</v>
      </c>
      <c r="G13" s="1">
        <v>0.106</v>
      </c>
      <c r="H13" s="1">
        <v>0.073</v>
      </c>
      <c r="I13" s="1">
        <v>0.07150000000000001</v>
      </c>
      <c r="J13" s="1">
        <v>0.016263455967290567</v>
      </c>
      <c r="K13" s="1">
        <v>0.071</v>
      </c>
      <c r="M13" s="1">
        <v>0</v>
      </c>
      <c r="N13" s="1">
        <v>0</v>
      </c>
      <c r="P13" s="1">
        <v>0</v>
      </c>
      <c r="Q13" s="1">
        <v>0</v>
      </c>
      <c r="S13" s="1">
        <f t="shared" si="0"/>
        <v>0.062</v>
      </c>
      <c r="T13" s="1">
        <f t="shared" si="1"/>
        <v>0.055244909267732525</v>
      </c>
      <c r="U13" s="1">
        <f t="shared" si="2"/>
        <v>0.0355</v>
      </c>
      <c r="V13" s="1">
        <f t="shared" si="3"/>
        <v>0.05020458146424487</v>
      </c>
      <c r="X13" s="1">
        <f t="shared" si="4"/>
        <v>0.033541666666666664</v>
      </c>
      <c r="Y13" s="1">
        <f t="shared" si="5"/>
        <v>0.03889810406690795</v>
      </c>
      <c r="Z13" s="1">
        <f t="shared" si="6"/>
        <v>0.0695</v>
      </c>
      <c r="AA13" s="1">
        <f t="shared" si="7"/>
        <v>0.004949747468305827</v>
      </c>
    </row>
    <row r="14" spans="1:27" ht="12.75">
      <c r="A14" s="1" t="s">
        <v>20</v>
      </c>
      <c r="B14" s="1">
        <v>0</v>
      </c>
      <c r="C14" s="1">
        <v>0</v>
      </c>
      <c r="D14" s="1">
        <v>0.0016666666666666668</v>
      </c>
      <c r="E14" s="1">
        <v>0.002886751345948129</v>
      </c>
      <c r="G14" s="1">
        <v>0.009</v>
      </c>
      <c r="H14" s="1">
        <v>0</v>
      </c>
      <c r="I14" s="1">
        <v>0</v>
      </c>
      <c r="J14" s="1">
        <v>0</v>
      </c>
      <c r="K14" s="1">
        <v>0</v>
      </c>
      <c r="M14" s="1">
        <v>0.005</v>
      </c>
      <c r="N14" s="1">
        <v>0</v>
      </c>
      <c r="P14" s="1">
        <v>0</v>
      </c>
      <c r="Q14" s="1">
        <v>0</v>
      </c>
      <c r="S14" s="1">
        <f t="shared" si="0"/>
        <v>0.0029999999999999996</v>
      </c>
      <c r="T14" s="1">
        <f t="shared" si="1"/>
        <v>0.005196152422706632</v>
      </c>
      <c r="U14" s="1">
        <f t="shared" si="2"/>
        <v>0</v>
      </c>
      <c r="V14" s="1">
        <f t="shared" si="3"/>
        <v>0</v>
      </c>
      <c r="X14" s="1">
        <f t="shared" si="4"/>
        <v>0.0016666666666666668</v>
      </c>
      <c r="Y14" s="1">
        <f t="shared" si="5"/>
        <v>0.0023570226039551583</v>
      </c>
      <c r="Z14" s="1">
        <f t="shared" si="6"/>
        <v>0</v>
      </c>
      <c r="AA14" s="1">
        <f t="shared" si="7"/>
        <v>0</v>
      </c>
    </row>
    <row r="15" spans="1:27" ht="12.75">
      <c r="A15" s="1" t="s">
        <v>18</v>
      </c>
      <c r="B15" s="1">
        <v>15.578</v>
      </c>
      <c r="C15" s="1">
        <v>17.805</v>
      </c>
      <c r="D15" s="1">
        <v>17.983999999999998</v>
      </c>
      <c r="E15" s="1">
        <v>0.4519435805496645</v>
      </c>
      <c r="G15" s="1">
        <v>14.999</v>
      </c>
      <c r="H15" s="1">
        <v>17.344</v>
      </c>
      <c r="I15" s="1">
        <v>17.4695</v>
      </c>
      <c r="J15" s="1">
        <v>0.08980256121069327</v>
      </c>
      <c r="K15" s="1">
        <v>16.814</v>
      </c>
      <c r="M15" s="1">
        <v>18.044</v>
      </c>
      <c r="N15" s="1">
        <v>16.688</v>
      </c>
      <c r="P15" s="1">
        <v>17.453</v>
      </c>
      <c r="Q15" s="1">
        <v>15.279</v>
      </c>
      <c r="S15" s="1">
        <f t="shared" si="0"/>
        <v>15.285333333333332</v>
      </c>
      <c r="T15" s="1">
        <f t="shared" si="1"/>
        <v>0.2895519527363879</v>
      </c>
      <c r="U15" s="1">
        <f t="shared" si="2"/>
        <v>16.750999999999998</v>
      </c>
      <c r="V15" s="1">
        <f t="shared" si="3"/>
        <v>0.08909545442950585</v>
      </c>
      <c r="X15" s="1">
        <f t="shared" si="4"/>
        <v>17.737625</v>
      </c>
      <c r="Y15" s="1">
        <f t="shared" si="5"/>
        <v>0.3201399108201234</v>
      </c>
      <c r="Z15" s="1">
        <f t="shared" si="6"/>
        <v>17.5745</v>
      </c>
      <c r="AA15" s="1">
        <f t="shared" si="7"/>
        <v>0.3259762261269403</v>
      </c>
    </row>
    <row r="16" spans="1:27" ht="12.75">
      <c r="A16" s="1" t="s">
        <v>13</v>
      </c>
      <c r="B16" s="1">
        <v>3.067</v>
      </c>
      <c r="C16" s="1">
        <v>1.867</v>
      </c>
      <c r="D16" s="1">
        <v>1.635</v>
      </c>
      <c r="E16" s="1">
        <v>0.23297853978424557</v>
      </c>
      <c r="G16" s="1">
        <v>3.348</v>
      </c>
      <c r="H16" s="1">
        <v>1.967</v>
      </c>
      <c r="I16" s="1">
        <v>2.0645</v>
      </c>
      <c r="J16" s="1">
        <v>0.0007071067811864697</v>
      </c>
      <c r="K16" s="1">
        <v>2.344</v>
      </c>
      <c r="M16" s="1">
        <v>1.665</v>
      </c>
      <c r="N16" s="1">
        <v>2.277</v>
      </c>
      <c r="P16" s="1">
        <v>1.874</v>
      </c>
      <c r="Q16" s="1">
        <v>3.16</v>
      </c>
      <c r="S16" s="1">
        <f>AVERAGE(B16,G16,Q16)</f>
        <v>3.1916666666666664</v>
      </c>
      <c r="T16" s="1">
        <f>STDEV(B16,G16,Q16)</f>
        <v>0.14315143496778196</v>
      </c>
      <c r="U16" s="1">
        <f>AVERAGE(K16,N16)</f>
        <v>2.3105</v>
      </c>
      <c r="V16" s="1">
        <f>STDEV(K16,N16)</f>
        <v>0.04737615433949849</v>
      </c>
      <c r="X16" s="1">
        <f>AVERAGE(D16,I16,M16,P16)</f>
        <v>1.809625</v>
      </c>
      <c r="Y16" s="1">
        <f>STDEV(D16,I16,M16,P16)</f>
        <v>0.20042927888243697</v>
      </c>
      <c r="Z16" s="1">
        <f>AVERAGE(C16,H16)</f>
        <v>1.917</v>
      </c>
      <c r="AA16" s="1">
        <f>STDEV(C16,H16)</f>
        <v>0.07071067811864772</v>
      </c>
    </row>
    <row r="17" spans="1:27" ht="12.75">
      <c r="A17" s="1" t="s">
        <v>17</v>
      </c>
      <c r="B17" s="1">
        <v>0.022</v>
      </c>
      <c r="C17" s="1">
        <v>0</v>
      </c>
      <c r="D17" s="1">
        <v>0.004666666666666667</v>
      </c>
      <c r="E17" s="1">
        <v>0.003214550253664317</v>
      </c>
      <c r="G17" s="1">
        <v>0.039</v>
      </c>
      <c r="H17" s="1">
        <v>0.013</v>
      </c>
      <c r="I17" s="1">
        <v>0.0085</v>
      </c>
      <c r="J17" s="1">
        <v>0.0021213203435596424</v>
      </c>
      <c r="K17" s="1">
        <v>0.018</v>
      </c>
      <c r="M17" s="1">
        <v>0.005</v>
      </c>
      <c r="N17" s="1">
        <v>0.036</v>
      </c>
      <c r="P17" s="1">
        <v>0.014</v>
      </c>
      <c r="Q17" s="1">
        <v>0.019</v>
      </c>
      <c r="S17" s="1">
        <f t="shared" si="0"/>
        <v>0.02666666666666667</v>
      </c>
      <c r="T17" s="1">
        <f t="shared" si="1"/>
        <v>0.010785793124908957</v>
      </c>
      <c r="U17" s="1">
        <f t="shared" si="2"/>
        <v>0.026999999999999996</v>
      </c>
      <c r="V17" s="1">
        <f t="shared" si="3"/>
        <v>0.012727922061357866</v>
      </c>
      <c r="X17" s="1">
        <f t="shared" si="4"/>
        <v>0.008041666666666667</v>
      </c>
      <c r="Y17" s="1">
        <f t="shared" si="5"/>
        <v>0.00433413454131528</v>
      </c>
      <c r="Z17" s="1">
        <f t="shared" si="6"/>
        <v>0.0065</v>
      </c>
      <c r="AA17" s="1">
        <f t="shared" si="7"/>
        <v>0.009192388155425118</v>
      </c>
    </row>
    <row r="19" spans="1:27" ht="12.75">
      <c r="A19" s="1" t="s">
        <v>22</v>
      </c>
      <c r="B19" s="1">
        <v>100.749</v>
      </c>
      <c r="C19" s="1">
        <v>100.741</v>
      </c>
      <c r="D19" s="1">
        <v>100.38566666666668</v>
      </c>
      <c r="E19" s="1">
        <v>0.06109282554714431</v>
      </c>
      <c r="G19" s="1">
        <v>100.148</v>
      </c>
      <c r="H19" s="1">
        <v>99.717</v>
      </c>
      <c r="I19" s="1">
        <v>99.8475</v>
      </c>
      <c r="J19" s="1">
        <v>0.3839589821830364</v>
      </c>
      <c r="K19" s="1">
        <v>99.732</v>
      </c>
      <c r="M19" s="1">
        <v>98.547</v>
      </c>
      <c r="N19" s="1">
        <v>99.998</v>
      </c>
      <c r="P19" s="1">
        <v>100.04</v>
      </c>
      <c r="Q19" s="1">
        <v>100.272</v>
      </c>
      <c r="S19" s="1">
        <f>AVERAGE(B19,G19,Q19)</f>
        <v>100.38966666666666</v>
      </c>
      <c r="T19" s="1">
        <f>STDEV(B19,G19,Q19)</f>
        <v>0.3173079471654575</v>
      </c>
      <c r="U19" s="1">
        <f>AVERAGE(K19,N19)</f>
        <v>99.86500000000001</v>
      </c>
      <c r="V19" s="1">
        <f>STDEV(K19,N19)</f>
        <v>0.18809040379562542</v>
      </c>
      <c r="X19" s="1">
        <f>AVERAGE(D19,I19,M19,P19)</f>
        <v>99.70504166666667</v>
      </c>
      <c r="Y19" s="1">
        <f>STDEV(D19,I19,M19,P19)</f>
        <v>0.803492865383865</v>
      </c>
      <c r="Z19" s="1">
        <f>AVERAGE(C19,H19)</f>
        <v>100.229</v>
      </c>
      <c r="AA19" s="1">
        <f>STDEV(C19,H19)</f>
        <v>0.7240773439353867</v>
      </c>
    </row>
    <row r="21" spans="1:27" ht="12.75">
      <c r="A21" s="1" t="s">
        <v>26</v>
      </c>
      <c r="B21" s="1">
        <v>2.2369764259067866</v>
      </c>
      <c r="C21" s="1">
        <v>2.117552915549447</v>
      </c>
      <c r="D21" s="1">
        <v>2.103184571958007</v>
      </c>
      <c r="E21" s="1">
        <v>0.02164603287923266</v>
      </c>
      <c r="G21" s="1">
        <v>2.249497999826607</v>
      </c>
      <c r="H21" s="1">
        <v>2.123881901989488</v>
      </c>
      <c r="I21" s="1">
        <v>2.130729491118818</v>
      </c>
      <c r="J21" s="1">
        <v>0.0022392165185147962</v>
      </c>
      <c r="K21" s="1">
        <v>2.1606404071653285</v>
      </c>
      <c r="M21" s="1">
        <v>2.138356391521541</v>
      </c>
      <c r="N21" s="1">
        <v>2.17782940295126</v>
      </c>
      <c r="P21" s="1">
        <v>2.1370980821006804</v>
      </c>
      <c r="Q21" s="1">
        <v>2.2404650548369176</v>
      </c>
      <c r="S21" s="1">
        <f aca="true" t="shared" si="8" ref="S21:S29">AVERAGE(B21,G21,Q21)</f>
        <v>2.2423131601901036</v>
      </c>
      <c r="T21" s="1">
        <f aca="true" t="shared" si="9" ref="T21:T29">STDEV(B21,G21,Q21)</f>
        <v>0.006462126074655241</v>
      </c>
      <c r="U21" s="1">
        <f aca="true" t="shared" si="10" ref="U21:U29">AVERAGE(K21,N21)</f>
        <v>2.1692349050582944</v>
      </c>
      <c r="V21" s="1">
        <f aca="true" t="shared" si="11" ref="V21:V29">STDEV(K21,N21)</f>
        <v>0.012154455482019133</v>
      </c>
      <c r="X21" s="1">
        <f aca="true" t="shared" si="12" ref="X21:X29">AVERAGE(D21,I21,M21,P21)</f>
        <v>2.1273421341747616</v>
      </c>
      <c r="Y21" s="1">
        <f aca="true" t="shared" si="13" ref="Y21:Y29">STDEV(D21,I21,M21,P21)</f>
        <v>0.01644743530318272</v>
      </c>
      <c r="Z21" s="1">
        <f>AVERAGE(C21,H21)</f>
        <v>2.120717408769467</v>
      </c>
      <c r="AA21" s="1">
        <f>STDEV(C21,H21)</f>
        <v>0.004475269229790766</v>
      </c>
    </row>
    <row r="22" spans="1:27" ht="12.75">
      <c r="A22" s="1" t="s">
        <v>29</v>
      </c>
      <c r="B22" s="1">
        <v>0.0009195795582316637</v>
      </c>
      <c r="C22" s="1">
        <v>0.0016446981527136538</v>
      </c>
      <c r="D22" s="1">
        <v>0.0007569736956428375</v>
      </c>
      <c r="E22" s="1">
        <v>0.0005161506031973433</v>
      </c>
      <c r="G22" s="1">
        <v>0.0011289646739096805</v>
      </c>
      <c r="H22" s="1">
        <v>0.0008645501174371189</v>
      </c>
      <c r="I22" s="1">
        <v>0.0009852014165097375</v>
      </c>
      <c r="J22" s="1">
        <v>0.0005654421541000558</v>
      </c>
      <c r="K22" s="1">
        <v>0.0012771240693194889</v>
      </c>
      <c r="M22" s="1">
        <v>0</v>
      </c>
      <c r="N22" s="1">
        <v>0.00027570197876793334</v>
      </c>
      <c r="P22" s="1">
        <v>0</v>
      </c>
      <c r="Q22" s="1">
        <v>0.0001710463752056417</v>
      </c>
      <c r="S22" s="1">
        <f t="shared" si="8"/>
        <v>0.0007398635357823286</v>
      </c>
      <c r="T22" s="1">
        <f t="shared" si="9"/>
        <v>0.0005036122052648917</v>
      </c>
      <c r="U22" s="1">
        <f t="shared" si="10"/>
        <v>0.0007764130240437111</v>
      </c>
      <c r="V22" s="1">
        <f t="shared" si="11"/>
        <v>0.0007081123510590137</v>
      </c>
      <c r="X22" s="1">
        <f t="shared" si="12"/>
        <v>0.0004355437780381437</v>
      </c>
      <c r="Y22" s="1">
        <f t="shared" si="13"/>
        <v>0.0005114806860599297</v>
      </c>
      <c r="Z22" s="1">
        <f>AVERAGE(C22,H22)</f>
        <v>0.0012546241350753864</v>
      </c>
      <c r="AA22" s="1">
        <f>STDEV(C22,H22)</f>
        <v>0.0005516479660733997</v>
      </c>
    </row>
    <row r="23" spans="1:27" ht="12.75">
      <c r="A23" s="1" t="s">
        <v>25</v>
      </c>
      <c r="B23" s="1">
        <v>1.708569401421974</v>
      </c>
      <c r="C23" s="1">
        <v>1.8195407924916407</v>
      </c>
      <c r="D23" s="1">
        <v>1.84285531645609</v>
      </c>
      <c r="E23" s="1">
        <v>0.018875977309368623</v>
      </c>
      <c r="G23" s="1">
        <v>1.6857141166598282</v>
      </c>
      <c r="H23" s="1">
        <v>1.817483592594152</v>
      </c>
      <c r="I23" s="1">
        <v>1.7970022737802793</v>
      </c>
      <c r="J23" s="1">
        <v>0.0014405473123289179</v>
      </c>
      <c r="K23" s="1">
        <v>1.7758142411111386</v>
      </c>
      <c r="M23" s="1">
        <v>1.7824804343489327</v>
      </c>
      <c r="N23" s="1">
        <v>1.7753524087160755</v>
      </c>
      <c r="P23" s="1">
        <v>1.8147193760788716</v>
      </c>
      <c r="Q23" s="1">
        <v>1.709216816148966</v>
      </c>
      <c r="S23" s="1">
        <f t="shared" si="8"/>
        <v>1.7011667780769226</v>
      </c>
      <c r="T23" s="1">
        <f t="shared" si="9"/>
        <v>0.013386311856172502</v>
      </c>
      <c r="U23" s="1">
        <f t="shared" si="10"/>
        <v>1.775583324913607</v>
      </c>
      <c r="V23" s="1">
        <f t="shared" si="11"/>
        <v>0.0003265648183207739</v>
      </c>
      <c r="X23" s="1">
        <f t="shared" si="12"/>
        <v>1.8092643501660433</v>
      </c>
      <c r="Y23" s="1">
        <f t="shared" si="13"/>
        <v>0.025986194974749285</v>
      </c>
      <c r="Z23" s="1">
        <f aca="true" t="shared" si="14" ref="Z23:Z36">AVERAGE(C23,H23)</f>
        <v>1.8185121925428964</v>
      </c>
      <c r="AA23" s="1">
        <f aca="true" t="shared" si="15" ref="AA23:AA36">STDEV(C23,H23)</f>
        <v>0.0014546599977705724</v>
      </c>
    </row>
    <row r="24" spans="1:27" ht="12.75">
      <c r="A24" s="1" t="s">
        <v>31</v>
      </c>
      <c r="B24" s="1">
        <v>0.021627030737246693</v>
      </c>
      <c r="C24" s="1">
        <v>0.022634278592315912</v>
      </c>
      <c r="D24" s="1">
        <v>0.021537861677094736</v>
      </c>
      <c r="E24" s="1">
        <v>0.0005827427816159959</v>
      </c>
      <c r="G24" s="1">
        <v>0.027468747376800044</v>
      </c>
      <c r="H24" s="1">
        <v>0.022074826693529923</v>
      </c>
      <c r="I24" s="1">
        <v>0.02231218008986176</v>
      </c>
      <c r="J24" s="1">
        <v>0.0010652195953474457</v>
      </c>
      <c r="K24" s="1">
        <v>0.020881683567895565</v>
      </c>
      <c r="M24" s="1">
        <v>0.025187624949419337</v>
      </c>
      <c r="N24" s="1">
        <v>0.022726880810802152</v>
      </c>
      <c r="P24" s="1">
        <v>0.02237683825859211</v>
      </c>
      <c r="Q24" s="1">
        <v>0.0256412393191338</v>
      </c>
      <c r="S24" s="1">
        <f t="shared" si="8"/>
        <v>0.024912339144393513</v>
      </c>
      <c r="T24" s="1">
        <f t="shared" si="9"/>
        <v>0.0029882913048698816</v>
      </c>
      <c r="U24" s="1">
        <f t="shared" si="10"/>
        <v>0.021804282189348857</v>
      </c>
      <c r="V24" s="1">
        <f t="shared" si="11"/>
        <v>0.0013047514830859688</v>
      </c>
      <c r="X24" s="1">
        <f t="shared" si="12"/>
        <v>0.022853626243741987</v>
      </c>
      <c r="Y24" s="1">
        <f t="shared" si="13"/>
        <v>0.0016020067699901628</v>
      </c>
      <c r="Z24" s="1">
        <f>AVERAGE(C24,H24)</f>
        <v>0.022354552642922916</v>
      </c>
      <c r="AA24" s="1">
        <f>STDEV(C24,H24)</f>
        <v>0.0003955922313792629</v>
      </c>
    </row>
    <row r="25" spans="1:27" ht="12.75">
      <c r="A25" s="1" t="s">
        <v>24</v>
      </c>
      <c r="B25" s="1">
        <v>0.005401362535346021</v>
      </c>
      <c r="C25" s="1">
        <v>0.004483082170942919</v>
      </c>
      <c r="D25" s="1">
        <v>0.004275377899771256</v>
      </c>
      <c r="E25" s="1">
        <v>0.0007463435363921899</v>
      </c>
      <c r="G25" s="1">
        <v>0.007188860803305125</v>
      </c>
      <c r="H25" s="1">
        <v>0.005004501479129023</v>
      </c>
      <c r="I25" s="1">
        <v>0.0048920716806019875</v>
      </c>
      <c r="J25" s="1">
        <v>0.0010940092851284395</v>
      </c>
      <c r="K25" s="1">
        <v>0.004858223729494105</v>
      </c>
      <c r="M25" s="1">
        <v>0</v>
      </c>
      <c r="N25" s="1">
        <v>0</v>
      </c>
      <c r="P25" s="1">
        <v>0</v>
      </c>
      <c r="Q25" s="1">
        <v>0</v>
      </c>
      <c r="S25" s="1">
        <f t="shared" si="8"/>
        <v>0.004196741112883716</v>
      </c>
      <c r="T25" s="1">
        <f t="shared" si="9"/>
        <v>0.003742761612889008</v>
      </c>
      <c r="U25" s="1">
        <f t="shared" si="10"/>
        <v>0.0024291118647470525</v>
      </c>
      <c r="V25" s="1">
        <f t="shared" si="11"/>
        <v>0.0034352829436466808</v>
      </c>
      <c r="X25" s="1">
        <f t="shared" si="12"/>
        <v>0.002291862395093311</v>
      </c>
      <c r="Y25" s="1">
        <f t="shared" si="13"/>
        <v>0.002658363441532468</v>
      </c>
      <c r="Z25" s="1">
        <f>AVERAGE(C25,H25)</f>
        <v>0.004743791825035971</v>
      </c>
      <c r="AA25" s="1">
        <f>STDEV(C25,H25)</f>
        <v>0.0003686991286599923</v>
      </c>
    </row>
    <row r="26" spans="1:27" ht="12.75">
      <c r="A26" s="1" t="s">
        <v>30</v>
      </c>
      <c r="B26" s="1">
        <v>0</v>
      </c>
      <c r="C26" s="1">
        <v>0</v>
      </c>
      <c r="D26" s="1">
        <v>6.449914819650792E-05</v>
      </c>
      <c r="E26" s="1">
        <v>0.00011171580172126624</v>
      </c>
      <c r="G26" s="1">
        <v>0.00034679586644937433</v>
      </c>
      <c r="H26" s="1">
        <v>0</v>
      </c>
      <c r="I26" s="1">
        <v>0</v>
      </c>
      <c r="J26" s="1">
        <v>0</v>
      </c>
      <c r="K26" s="1">
        <v>0</v>
      </c>
      <c r="M26" s="1">
        <v>0.00019775489977984974</v>
      </c>
      <c r="N26" s="1">
        <v>0</v>
      </c>
      <c r="P26" s="1">
        <v>0</v>
      </c>
      <c r="Q26" s="1">
        <v>0</v>
      </c>
      <c r="S26" s="1">
        <f t="shared" si="8"/>
        <v>0.00011559862214979144</v>
      </c>
      <c r="T26" s="1">
        <f t="shared" si="9"/>
        <v>0.0002002226868483958</v>
      </c>
      <c r="U26" s="1">
        <f t="shared" si="10"/>
        <v>0</v>
      </c>
      <c r="V26" s="1">
        <f t="shared" si="11"/>
        <v>0</v>
      </c>
      <c r="X26" s="1">
        <f t="shared" si="12"/>
        <v>6.556351199408941E-05</v>
      </c>
      <c r="Y26" s="1">
        <f t="shared" si="13"/>
        <v>9.322525424121421E-05</v>
      </c>
      <c r="Z26" s="1">
        <f>AVERAGE(C26,H26)</f>
        <v>0</v>
      </c>
      <c r="AA26" s="1">
        <f>STDEV(C26,H26)</f>
        <v>0</v>
      </c>
    </row>
    <row r="27" spans="1:27" ht="12.75">
      <c r="A27" s="1" t="s">
        <v>28</v>
      </c>
      <c r="B27" s="1">
        <v>0.7559170518430188</v>
      </c>
      <c r="C27" s="1">
        <v>0.8692082576384594</v>
      </c>
      <c r="D27" s="1">
        <v>0.8819771858336832</v>
      </c>
      <c r="E27" s="1">
        <v>0.02367748163057188</v>
      </c>
      <c r="G27" s="1">
        <v>0.7310812004504944</v>
      </c>
      <c r="H27" s="1">
        <v>0.854547737325281</v>
      </c>
      <c r="I27" s="1">
        <v>0.8594214862358336</v>
      </c>
      <c r="J27" s="1">
        <v>0.001038748944128107</v>
      </c>
      <c r="K27" s="1">
        <v>0.8268739445760519</v>
      </c>
      <c r="M27" s="1">
        <v>0.9027385218400779</v>
      </c>
      <c r="N27" s="1">
        <v>0.8193908038750141</v>
      </c>
      <c r="P27" s="1">
        <v>0.8582264797658965</v>
      </c>
      <c r="Q27" s="1">
        <v>0.7446903051159717</v>
      </c>
      <c r="S27" s="1">
        <f t="shared" si="8"/>
        <v>0.7438961858031616</v>
      </c>
      <c r="T27" s="1">
        <f t="shared" si="9"/>
        <v>0.0124369549211261</v>
      </c>
      <c r="U27" s="1">
        <f t="shared" si="10"/>
        <v>0.823132374225533</v>
      </c>
      <c r="V27" s="1">
        <f t="shared" si="11"/>
        <v>0.005291379534276911</v>
      </c>
      <c r="X27" s="1">
        <f t="shared" si="12"/>
        <v>0.8755909184188728</v>
      </c>
      <c r="Y27" s="1">
        <f t="shared" si="13"/>
        <v>0.02114041193120714</v>
      </c>
      <c r="Z27" s="1">
        <f>AVERAGE(C27,H27)</f>
        <v>0.8618779974818702</v>
      </c>
      <c r="AA27" s="1">
        <f>STDEV(C27,H27)</f>
        <v>0.0103665533291716</v>
      </c>
    </row>
    <row r="28" spans="1:27" ht="12.75">
      <c r="A28" s="1" t="s">
        <v>23</v>
      </c>
      <c r="B28" s="1">
        <v>0.2693180295646246</v>
      </c>
      <c r="C28" s="1">
        <v>0.16493597540448035</v>
      </c>
      <c r="D28" s="1">
        <v>0.1450755372272052</v>
      </c>
      <c r="E28" s="1">
        <v>0.020414998681265138</v>
      </c>
      <c r="G28" s="1">
        <v>0.2953098752563272</v>
      </c>
      <c r="H28" s="1">
        <v>0.17538022920393015</v>
      </c>
      <c r="I28" s="1">
        <v>0.18379509860586546</v>
      </c>
      <c r="J28" s="1">
        <v>0.000659710559054445</v>
      </c>
      <c r="K28" s="1">
        <v>0.20860037322909647</v>
      </c>
      <c r="M28" s="1">
        <v>0.15074142076018582</v>
      </c>
      <c r="N28" s="1">
        <v>0.2023201017301784</v>
      </c>
      <c r="P28" s="1">
        <v>0.16675951282027374</v>
      </c>
      <c r="Q28" s="1">
        <v>0.2787128943448627</v>
      </c>
      <c r="S28" s="1">
        <f>AVERAGE(B28,G28,Q28)</f>
        <v>0.2811135997219381</v>
      </c>
      <c r="T28" s="1">
        <f>STDEV(B28,G28,Q28)</f>
        <v>0.013161175872465158</v>
      </c>
      <c r="U28" s="1">
        <f>AVERAGE(K28,N28)</f>
        <v>0.20546023747963743</v>
      </c>
      <c r="V28" s="1">
        <f>STDEV(K28,N28)</f>
        <v>0.004440822564577576</v>
      </c>
      <c r="X28" s="1">
        <f>AVERAGE(D28,I28,M28,P28)</f>
        <v>0.16159289235338253</v>
      </c>
      <c r="Y28" s="1">
        <f>STDEV(D28,I28,M28,P28)</f>
        <v>0.01741847090140164</v>
      </c>
      <c r="Z28" s="1">
        <f>AVERAGE(C28,H28)</f>
        <v>0.17015810230420525</v>
      </c>
      <c r="AA28" s="1">
        <f>STDEV(C28,H28)</f>
        <v>0.007385202686024316</v>
      </c>
    </row>
    <row r="29" spans="1:27" ht="12.75">
      <c r="A29" s="1" t="s">
        <v>27</v>
      </c>
      <c r="B29" s="1">
        <v>0.0012711184327708193</v>
      </c>
      <c r="C29" s="1">
        <v>0</v>
      </c>
      <c r="D29" s="1">
        <v>0.0002726761043094924</v>
      </c>
      <c r="E29" s="1">
        <v>0.00018790273079377528</v>
      </c>
      <c r="G29" s="1">
        <v>0.0022634390862786534</v>
      </c>
      <c r="H29" s="1">
        <v>0.0007626605970530411</v>
      </c>
      <c r="I29" s="1">
        <v>0.0004981532494423984</v>
      </c>
      <c r="J29" s="1">
        <v>0.00012621941545709072</v>
      </c>
      <c r="K29" s="1">
        <v>0.0010540025516751108</v>
      </c>
      <c r="M29" s="1">
        <v>0.000297851680063763</v>
      </c>
      <c r="N29" s="1">
        <v>0.002104699937902354</v>
      </c>
      <c r="P29" s="1">
        <v>0.0008197109756864604</v>
      </c>
      <c r="Q29" s="1">
        <v>0.0011026438589423328</v>
      </c>
      <c r="S29" s="1">
        <f t="shared" si="8"/>
        <v>0.001545733792663935</v>
      </c>
      <c r="T29" s="1">
        <f t="shared" si="9"/>
        <v>0.0006272332794651558</v>
      </c>
      <c r="U29" s="1">
        <f t="shared" si="10"/>
        <v>0.0015793512447887324</v>
      </c>
      <c r="V29" s="1">
        <f t="shared" si="11"/>
        <v>0.0007429552467762648</v>
      </c>
      <c r="X29" s="1">
        <f t="shared" si="12"/>
        <v>0.00047209800237552854</v>
      </c>
      <c r="Y29" s="1">
        <f t="shared" si="13"/>
        <v>0.00025274791748645427</v>
      </c>
      <c r="Z29" s="1">
        <f t="shared" si="14"/>
        <v>0.00038133029852652054</v>
      </c>
      <c r="AA29" s="1">
        <f t="shared" si="15"/>
        <v>0.0005392824799199864</v>
      </c>
    </row>
    <row r="31" spans="1:27" ht="12.75">
      <c r="A31" s="1" t="s">
        <v>32</v>
      </c>
      <c r="B31" s="1">
        <v>5</v>
      </c>
      <c r="C31" s="1">
        <v>5</v>
      </c>
      <c r="D31" s="1">
        <v>5</v>
      </c>
      <c r="E31" s="1">
        <v>8.881784197001252E-16</v>
      </c>
      <c r="G31" s="1">
        <v>5</v>
      </c>
      <c r="H31" s="1">
        <v>5</v>
      </c>
      <c r="I31" s="1">
        <v>5</v>
      </c>
      <c r="J31" s="1">
        <v>0</v>
      </c>
      <c r="K31" s="1">
        <v>5</v>
      </c>
      <c r="M31" s="1">
        <v>5</v>
      </c>
      <c r="N31" s="1">
        <v>5</v>
      </c>
      <c r="P31" s="1">
        <v>5</v>
      </c>
      <c r="Q31" s="1">
        <v>5</v>
      </c>
      <c r="S31" s="1">
        <f>AVERAGE(B31,G31,Q31)</f>
        <v>5</v>
      </c>
      <c r="T31" s="1">
        <f>STDEV(B31,G31,Q31)</f>
        <v>0</v>
      </c>
      <c r="U31" s="1">
        <f>AVERAGE(K31,N31)</f>
        <v>5</v>
      </c>
      <c r="V31" s="1">
        <f>STDEV(K31,N31)</f>
        <v>0</v>
      </c>
      <c r="X31" s="1">
        <f>AVERAGE(D31,I31,M31,P31)</f>
        <v>5</v>
      </c>
      <c r="Y31" s="1">
        <f>STDEV(D31,I31,M31,P31)</f>
        <v>0</v>
      </c>
      <c r="Z31" s="1">
        <f t="shared" si="14"/>
        <v>5</v>
      </c>
      <c r="AA31" s="1">
        <f t="shared" si="15"/>
        <v>0</v>
      </c>
    </row>
    <row r="33" spans="1:27" ht="12.75">
      <c r="A33" s="1" t="s">
        <v>33</v>
      </c>
      <c r="B33" s="1">
        <v>73.6397940860501</v>
      </c>
      <c r="C33" s="1">
        <v>84.05096986141275</v>
      </c>
      <c r="D33" s="1">
        <v>85.84728554947135</v>
      </c>
      <c r="E33" s="1">
        <v>2.020285516434235</v>
      </c>
      <c r="G33" s="1">
        <v>71.07159789188711</v>
      </c>
      <c r="H33" s="1">
        <v>82.910207470102</v>
      </c>
      <c r="I33" s="1">
        <v>82.34255532436082</v>
      </c>
      <c r="J33" s="1">
        <v>0.07957838611344459</v>
      </c>
      <c r="K33" s="1">
        <v>79.77340592984488</v>
      </c>
      <c r="M33" s="1">
        <v>85.66687652178122</v>
      </c>
      <c r="N33" s="1">
        <v>80.03304495836032</v>
      </c>
      <c r="P33" s="1">
        <v>83.66364866035715</v>
      </c>
      <c r="Q33" s="1">
        <v>72.68775575773199</v>
      </c>
      <c r="S33" s="1">
        <f>AVERAGE(B33,G33,Q33)</f>
        <v>72.4663825785564</v>
      </c>
      <c r="T33" s="1">
        <f>STDEV(B33,G33,Q33)</f>
        <v>1.2983306536753383</v>
      </c>
      <c r="U33" s="1">
        <f>AVERAGE(K33,N33)</f>
        <v>79.9032254441026</v>
      </c>
      <c r="V33" s="1">
        <f>STDEV(K33,N33)</f>
        <v>0.18359251772395294</v>
      </c>
      <c r="X33" s="1">
        <f>AVERAGE(D33,I33,M33,P33)</f>
        <v>84.38009151399262</v>
      </c>
      <c r="Y33" s="1">
        <f>STDEV(D33,I33,M33,P33)</f>
        <v>1.6806068428408656</v>
      </c>
      <c r="Z33" s="1">
        <f t="shared" si="14"/>
        <v>83.48058866575738</v>
      </c>
      <c r="AA33" s="1">
        <f t="shared" si="15"/>
        <v>0.8066408226173806</v>
      </c>
    </row>
    <row r="34" spans="1:27" ht="12.75">
      <c r="A34" s="1" t="s">
        <v>5</v>
      </c>
      <c r="B34" s="1">
        <v>26.23637632256816</v>
      </c>
      <c r="C34" s="1">
        <v>15.949030138587243</v>
      </c>
      <c r="D34" s="1">
        <v>14.126207763159243</v>
      </c>
      <c r="E34" s="1">
        <v>2.0367618669150316</v>
      </c>
      <c r="G34" s="1">
        <v>28.70836330463438</v>
      </c>
      <c r="H34" s="1">
        <v>17.015797426325612</v>
      </c>
      <c r="I34" s="1">
        <v>17.609714339663476</v>
      </c>
      <c r="J34" s="1">
        <v>0.06747353771092662</v>
      </c>
      <c r="K34" s="1">
        <v>20.124908228005392</v>
      </c>
      <c r="M34" s="1">
        <v>14.30485834664356</v>
      </c>
      <c r="N34" s="1">
        <v>19.761380920039343</v>
      </c>
      <c r="P34" s="1">
        <v>16.256442349778574</v>
      </c>
      <c r="Q34" s="1">
        <v>27.204617344273036</v>
      </c>
      <c r="S34" s="1">
        <f>AVERAGE(B34,G34,Q34)</f>
        <v>27.383118990491855</v>
      </c>
      <c r="T34" s="1">
        <f>STDEV(B34,G34,Q34)</f>
        <v>1.2456231525438402</v>
      </c>
      <c r="U34" s="1">
        <f>AVERAGE(K34,N34)</f>
        <v>19.94314457402237</v>
      </c>
      <c r="V34" s="1">
        <f>STDEV(K34,N34)</f>
        <v>0.2570526246090737</v>
      </c>
      <c r="X34" s="1">
        <f>AVERAGE(D34,I34,M34,P34)</f>
        <v>15.574305699811214</v>
      </c>
      <c r="Y34" s="1">
        <f>STDEV(D34,I34,M34,P34)</f>
        <v>1.6650007964976956</v>
      </c>
      <c r="Z34" s="1">
        <f t="shared" si="14"/>
        <v>16.482413782456426</v>
      </c>
      <c r="AA34" s="1">
        <f t="shared" si="15"/>
        <v>0.754318383107871</v>
      </c>
    </row>
    <row r="35" spans="1:27" ht="12.75">
      <c r="A35" s="1" t="s">
        <v>34</v>
      </c>
      <c r="B35" s="1">
        <v>0.12382959138176015</v>
      </c>
      <c r="C35" s="1">
        <v>0</v>
      </c>
      <c r="D35" s="1">
        <v>0.0265066873694035</v>
      </c>
      <c r="E35" s="1">
        <v>0.01824799297734415</v>
      </c>
      <c r="G35" s="1">
        <v>0.22003880347853366</v>
      </c>
      <c r="H35" s="1">
        <v>0.07399510357239444</v>
      </c>
      <c r="I35" s="1">
        <v>0.04773033597570975</v>
      </c>
      <c r="J35" s="1">
        <v>0.01210484840252071</v>
      </c>
      <c r="K35" s="1">
        <v>0.10168584214971299</v>
      </c>
      <c r="M35" s="1">
        <v>0.028265131575217848</v>
      </c>
      <c r="N35" s="1">
        <v>0.20557412160033367</v>
      </c>
      <c r="P35" s="1">
        <v>0.079908989864281</v>
      </c>
      <c r="Q35" s="1">
        <v>0.10762689799497484</v>
      </c>
      <c r="S35" s="1">
        <f>AVERAGE(B35,G35,Q35)</f>
        <v>0.15049843095175622</v>
      </c>
      <c r="T35" s="1">
        <f>STDEV(B35,G35,Q35)</f>
        <v>0.06076618612862572</v>
      </c>
      <c r="U35" s="1">
        <f>AVERAGE(K35,N35)</f>
        <v>0.15362998187502333</v>
      </c>
      <c r="V35" s="1">
        <f>STDEV(K35,N35)</f>
        <v>0.07346010688533695</v>
      </c>
      <c r="X35" s="1">
        <f>AVERAGE(D35,I35,M35,P35)</f>
        <v>0.04560278619615302</v>
      </c>
      <c r="Y35" s="1">
        <f>STDEV(D35,I35,M35,P35)</f>
        <v>0.024810598114108347</v>
      </c>
      <c r="Z35" s="1">
        <f t="shared" si="14"/>
        <v>0.03699755178619722</v>
      </c>
      <c r="AA35" s="1">
        <f t="shared" si="15"/>
        <v>0.05232243951064104</v>
      </c>
    </row>
    <row r="36" spans="1:27" ht="12.75">
      <c r="A36" s="1" t="s">
        <v>32</v>
      </c>
      <c r="B36" s="1">
        <v>100</v>
      </c>
      <c r="C36" s="1">
        <v>100</v>
      </c>
      <c r="D36" s="1">
        <v>100</v>
      </c>
      <c r="E36" s="1">
        <v>1.0048591735576161E-14</v>
      </c>
      <c r="G36" s="1">
        <v>100</v>
      </c>
      <c r="H36" s="1">
        <v>100</v>
      </c>
      <c r="I36" s="1">
        <v>100</v>
      </c>
      <c r="J36" s="1">
        <v>0</v>
      </c>
      <c r="K36" s="1">
        <v>100</v>
      </c>
      <c r="M36" s="1">
        <v>100</v>
      </c>
      <c r="N36" s="1">
        <v>100</v>
      </c>
      <c r="P36" s="1">
        <v>100</v>
      </c>
      <c r="Q36" s="1">
        <v>100</v>
      </c>
      <c r="S36" s="1">
        <f>AVERAGE(B36,G36,Q36)</f>
        <v>100</v>
      </c>
      <c r="T36" s="1">
        <f>STDEV(B36,G36,Q36)</f>
        <v>0</v>
      </c>
      <c r="U36" s="1">
        <f>AVERAGE(K36,N36)</f>
        <v>100</v>
      </c>
      <c r="V36" s="1">
        <f>STDEV(K36,N36)</f>
        <v>0</v>
      </c>
      <c r="X36" s="1">
        <f>AVERAGE(D36,I36,M36,P36)</f>
        <v>100</v>
      </c>
      <c r="Y36" s="1">
        <f>STDEV(D36,I36,M36,P36)</f>
        <v>0</v>
      </c>
      <c r="Z36" s="1">
        <f t="shared" si="14"/>
        <v>100</v>
      </c>
      <c r="AA36" s="1">
        <f t="shared" si="15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5.28125" style="1" customWidth="1"/>
    <col min="2" max="3" width="7.00390625" style="1" customWidth="1"/>
    <col min="4" max="4" width="4.421875" style="1" customWidth="1"/>
    <col min="5" max="5" width="7.00390625" style="1" customWidth="1"/>
    <col min="6" max="6" width="3.8515625" style="1" customWidth="1"/>
    <col min="7" max="8" width="7.00390625" style="1" customWidth="1"/>
    <col min="9" max="9" width="4.140625" style="1" customWidth="1"/>
    <col min="10" max="11" width="7.00390625" style="1" customWidth="1"/>
    <col min="12" max="12" width="4.140625" style="1" customWidth="1"/>
    <col min="13" max="16" width="7.00390625" style="1" customWidth="1"/>
    <col min="17" max="17" width="4.140625" style="1" customWidth="1"/>
    <col min="18" max="22" width="7.00390625" style="1" customWidth="1"/>
    <col min="23" max="24" width="7.00390625" style="4" customWidth="1"/>
    <col min="25" max="26" width="7.00390625" style="1" customWidth="1"/>
    <col min="27" max="16384" width="11.421875" style="1" customWidth="1"/>
  </cols>
  <sheetData>
    <row r="1" ht="15">
      <c r="A1" s="17" t="s">
        <v>107</v>
      </c>
    </row>
    <row r="2" ht="12.75">
      <c r="A2" s="2" t="s">
        <v>84</v>
      </c>
    </row>
    <row r="3" spans="1:23" ht="12.75">
      <c r="A3" s="1" t="s">
        <v>91</v>
      </c>
      <c r="W3" s="4" t="s">
        <v>40</v>
      </c>
    </row>
    <row r="4" ht="12.75">
      <c r="M4" s="1" t="s">
        <v>64</v>
      </c>
    </row>
    <row r="5" spans="1:26" ht="12.75">
      <c r="A5" s="1" t="s">
        <v>38</v>
      </c>
      <c r="B5" s="1" t="s">
        <v>4</v>
      </c>
      <c r="C5" s="3" t="s">
        <v>66</v>
      </c>
      <c r="E5" s="1" t="s">
        <v>6</v>
      </c>
      <c r="G5" s="1" t="s">
        <v>1</v>
      </c>
      <c r="H5" s="3" t="s">
        <v>66</v>
      </c>
      <c r="J5" s="1" t="s">
        <v>4</v>
      </c>
      <c r="K5" s="3" t="s">
        <v>66</v>
      </c>
      <c r="M5" s="1" t="s">
        <v>4</v>
      </c>
      <c r="N5" s="3" t="s">
        <v>66</v>
      </c>
      <c r="O5" s="1" t="s">
        <v>4</v>
      </c>
      <c r="P5" s="3" t="s">
        <v>66</v>
      </c>
      <c r="R5" s="1" t="s">
        <v>4</v>
      </c>
      <c r="S5" s="3" t="s">
        <v>66</v>
      </c>
      <c r="T5" s="1" t="s">
        <v>3</v>
      </c>
      <c r="U5" s="3" t="s">
        <v>66</v>
      </c>
      <c r="X5" s="3" t="s">
        <v>66</v>
      </c>
      <c r="Z5" s="3" t="s">
        <v>66</v>
      </c>
    </row>
    <row r="6" spans="2:25" ht="12.75">
      <c r="B6" s="1" t="s">
        <v>8</v>
      </c>
      <c r="E6" s="1" t="s">
        <v>11</v>
      </c>
      <c r="G6" s="1" t="s">
        <v>8</v>
      </c>
      <c r="J6" s="1" t="s">
        <v>11</v>
      </c>
      <c r="M6" s="1" t="s">
        <v>7</v>
      </c>
      <c r="O6" s="1" t="s">
        <v>8</v>
      </c>
      <c r="R6" s="1" t="s">
        <v>7</v>
      </c>
      <c r="T6" s="1" t="s">
        <v>8</v>
      </c>
      <c r="W6" s="4" t="s">
        <v>8</v>
      </c>
      <c r="Y6" s="1" t="s">
        <v>7</v>
      </c>
    </row>
    <row r="8" spans="1:26" ht="12.75">
      <c r="A8" s="1" t="s">
        <v>16</v>
      </c>
      <c r="B8" s="1">
        <v>45.788</v>
      </c>
      <c r="C8" s="1">
        <v>0.5034600282051486</v>
      </c>
      <c r="E8" s="1">
        <v>45.618</v>
      </c>
      <c r="G8" s="1">
        <v>46.13166666666667</v>
      </c>
      <c r="H8" s="1">
        <v>0.2942929379591124</v>
      </c>
      <c r="J8" s="1">
        <v>45.849000000000004</v>
      </c>
      <c r="K8" s="1">
        <v>0.8711555544214404</v>
      </c>
      <c r="M8" s="1">
        <v>45.816</v>
      </c>
      <c r="N8" s="1">
        <v>0.2588010819157156</v>
      </c>
      <c r="O8" s="1">
        <v>45.599000000000004</v>
      </c>
      <c r="P8" s="1">
        <v>0.4935605332677595</v>
      </c>
      <c r="R8" s="1">
        <v>45.8835</v>
      </c>
      <c r="S8" s="1">
        <v>0.6144757928507576</v>
      </c>
      <c r="T8" s="1">
        <v>45.55233333333334</v>
      </c>
      <c r="U8" s="1">
        <v>0.07166821703749476</v>
      </c>
      <c r="W8" s="4">
        <f>AVERAGE(B8,E8,G8,J8,O8,T8)</f>
        <v>45.75633333333334</v>
      </c>
      <c r="X8" s="4">
        <f>STDEV(B8,E8,G8,J8,O8,T8)</f>
        <v>0.2172422099366205</v>
      </c>
      <c r="Y8" s="1">
        <f>AVERAGE(R8,M8)</f>
        <v>45.84975</v>
      </c>
      <c r="Z8" s="1">
        <f>STDEV(R8,M8)</f>
        <v>0.04772970773008874</v>
      </c>
    </row>
    <row r="9" spans="1:26" ht="13.5" customHeight="1">
      <c r="A9" s="1" t="s">
        <v>19</v>
      </c>
      <c r="B9" s="1">
        <v>0.0085</v>
      </c>
      <c r="C9" s="1">
        <v>0.009192388155425116</v>
      </c>
      <c r="E9" s="1">
        <v>0.012</v>
      </c>
      <c r="G9" s="1">
        <v>0.006666666666666665</v>
      </c>
      <c r="H9" s="1">
        <v>0.009865765724632495</v>
      </c>
      <c r="J9" s="1">
        <v>0</v>
      </c>
      <c r="K9" s="1">
        <v>0</v>
      </c>
      <c r="M9" s="1">
        <v>0.0065</v>
      </c>
      <c r="N9" s="1">
        <v>0.009192388155425118</v>
      </c>
      <c r="O9" s="1">
        <v>0.006</v>
      </c>
      <c r="P9" s="1">
        <v>0.001414213562373095</v>
      </c>
      <c r="R9" s="1">
        <v>0</v>
      </c>
      <c r="S9" s="1">
        <v>0</v>
      </c>
      <c r="T9" s="1">
        <v>0.013333333333333334</v>
      </c>
      <c r="U9" s="1">
        <v>0.006506407098647713</v>
      </c>
      <c r="W9" s="4">
        <f>AVERAGE(B9,E9,G9,J9,O9,T9)</f>
        <v>0.00775</v>
      </c>
      <c r="X9" s="4">
        <f>STDEV(B9,E9,G9,J9,O9,T9)</f>
        <v>0.004776970215988838</v>
      </c>
      <c r="Y9" s="1">
        <f>AVERAGE(R9,M9)</f>
        <v>0.00325</v>
      </c>
      <c r="Z9" s="1">
        <f>STDEV(R9,M9)</f>
        <v>0.004596194077712559</v>
      </c>
    </row>
    <row r="10" spans="1:26" ht="12.75">
      <c r="A10" s="1" t="s">
        <v>15</v>
      </c>
      <c r="B10" s="1">
        <v>34.422</v>
      </c>
      <c r="C10" s="1">
        <v>0.168291413922398</v>
      </c>
      <c r="E10" s="1">
        <v>34.578</v>
      </c>
      <c r="G10" s="1">
        <v>34.349</v>
      </c>
      <c r="H10" s="1">
        <v>0.3595052155396342</v>
      </c>
      <c r="J10" s="1">
        <v>34.715</v>
      </c>
      <c r="K10" s="1">
        <v>0.8669129137341725</v>
      </c>
      <c r="M10" s="1">
        <v>34.313</v>
      </c>
      <c r="N10" s="1">
        <v>0.431335136523557</v>
      </c>
      <c r="O10" s="1">
        <v>34.70399999999999</v>
      </c>
      <c r="P10" s="1">
        <v>0.2305168106672858</v>
      </c>
      <c r="R10" s="1">
        <v>34.419</v>
      </c>
      <c r="S10" s="1">
        <v>0.5784133470109936</v>
      </c>
      <c r="T10" s="1">
        <v>34.60433333333334</v>
      </c>
      <c r="U10" s="1">
        <v>0.20703944873759206</v>
      </c>
      <c r="W10" s="4">
        <f>AVERAGE(B10,E10,G10,J10,O10,T10)</f>
        <v>34.56205555555555</v>
      </c>
      <c r="X10" s="4">
        <f>STDEV(B10,E10,G10,J10,O10,T10)</f>
        <v>0.14872127796155762</v>
      </c>
      <c r="Y10" s="1">
        <f>AVERAGE(R10,M10)</f>
        <v>34.366</v>
      </c>
      <c r="Z10" s="1">
        <f>STDEV(R10,M10)</f>
        <v>0.07495331880577018</v>
      </c>
    </row>
    <row r="11" spans="1:26" ht="12.75">
      <c r="A11" s="1" t="s">
        <v>21</v>
      </c>
      <c r="B11" s="1">
        <v>0.5605</v>
      </c>
      <c r="C11" s="1">
        <v>0.01202081528017124</v>
      </c>
      <c r="E11" s="1">
        <v>0.571</v>
      </c>
      <c r="G11" s="1">
        <v>0.61</v>
      </c>
      <c r="H11" s="1">
        <v>0.10800000000000004</v>
      </c>
      <c r="J11" s="1">
        <v>0.6875</v>
      </c>
      <c r="K11" s="1">
        <v>0.03181980515339594</v>
      </c>
      <c r="M11" s="1">
        <v>0.6819999999999999</v>
      </c>
      <c r="N11" s="1">
        <v>0.1470782104868022</v>
      </c>
      <c r="O11" s="1">
        <v>0.5985</v>
      </c>
      <c r="P11" s="1">
        <v>0.01626345596729061</v>
      </c>
      <c r="R11" s="1">
        <v>0.6005</v>
      </c>
      <c r="S11" s="1">
        <v>0.028991378028644994</v>
      </c>
      <c r="T11" s="1">
        <v>0.6056666666666666</v>
      </c>
      <c r="U11" s="1">
        <v>0.010785793124908967</v>
      </c>
      <c r="W11" s="4">
        <f>AVERAGE(B11,E11,G11,J11,O11,T11)</f>
        <v>0.6055277777777778</v>
      </c>
      <c r="X11" s="4">
        <f>STDEV(B11,E11,G11,J11,O11,T11)</f>
        <v>0.04474041382944144</v>
      </c>
      <c r="Y11" s="1">
        <f>AVERAGE(R11,M11)</f>
        <v>0.64125</v>
      </c>
      <c r="Z11" s="1">
        <f>STDEV(R11,M11)</f>
        <v>0.05762920266670297</v>
      </c>
    </row>
    <row r="12" spans="1:26" ht="12.75">
      <c r="A12" s="1" t="s">
        <v>14</v>
      </c>
      <c r="B12" s="1">
        <v>0.1625</v>
      </c>
      <c r="C12" s="1">
        <v>0.040305086527633135</v>
      </c>
      <c r="E12" s="1">
        <v>0.139</v>
      </c>
      <c r="G12" s="1">
        <v>0.168</v>
      </c>
      <c r="H12" s="1">
        <v>0.02628687885618978</v>
      </c>
      <c r="J12" s="1">
        <v>0.121</v>
      </c>
      <c r="K12" s="1">
        <v>0.10040916292848977</v>
      </c>
      <c r="M12" s="1">
        <v>0.14850000000000002</v>
      </c>
      <c r="N12" s="1">
        <v>0.07141778489984126</v>
      </c>
      <c r="O12" s="1">
        <v>0.093</v>
      </c>
      <c r="P12" s="1">
        <v>0.011313708498984897</v>
      </c>
      <c r="R12" s="1">
        <v>0.1195</v>
      </c>
      <c r="S12" s="1">
        <v>0.030405591591021516</v>
      </c>
      <c r="T12" s="1">
        <v>0.09200000000000001</v>
      </c>
      <c r="U12" s="1">
        <v>0.011532562594670696</v>
      </c>
      <c r="W12" s="4">
        <f aca="true" t="shared" si="0" ref="W12:W18">AVERAGE(B12,E12,G12,J12,O12,T12)</f>
        <v>0.12925</v>
      </c>
      <c r="X12" s="4">
        <f aca="true" t="shared" si="1" ref="X12:X18">STDEV(B12,E12,G12,J12,O12,T12)</f>
        <v>0.03308133915064508</v>
      </c>
      <c r="Y12" s="1">
        <f aca="true" t="shared" si="2" ref="Y12:Y18">AVERAGE(R12,M12)</f>
        <v>0.134</v>
      </c>
      <c r="Z12" s="1">
        <f aca="true" t="shared" si="3" ref="Z12:Z18">STDEV(R12,M12)</f>
        <v>0.020506096654409812</v>
      </c>
    </row>
    <row r="13" spans="1:26" ht="12.75">
      <c r="A13" s="1" t="s">
        <v>20</v>
      </c>
      <c r="B13" s="1">
        <v>0</v>
      </c>
      <c r="C13" s="1">
        <v>0</v>
      </c>
      <c r="E13" s="1">
        <v>0.054</v>
      </c>
      <c r="G13" s="1">
        <v>0.007666666666666666</v>
      </c>
      <c r="H13" s="1">
        <v>0.013279056191361391</v>
      </c>
      <c r="J13" s="1">
        <v>0.0105</v>
      </c>
      <c r="K13" s="1">
        <v>0.0148492424049175</v>
      </c>
      <c r="M13" s="1">
        <v>0.0015</v>
      </c>
      <c r="N13" s="1">
        <v>0.0021213203435596424</v>
      </c>
      <c r="O13" s="1">
        <v>0.0115</v>
      </c>
      <c r="P13" s="1">
        <v>0.01626345596729059</v>
      </c>
      <c r="R13" s="1">
        <v>0.0015</v>
      </c>
      <c r="S13" s="1">
        <v>0.0021213203435596424</v>
      </c>
      <c r="T13" s="1">
        <v>0</v>
      </c>
      <c r="U13" s="1">
        <v>0</v>
      </c>
      <c r="W13" s="4">
        <f>AVERAGE(B13,E13,G13,J13,O13,T13)</f>
        <v>0.013944444444444445</v>
      </c>
      <c r="X13" s="4">
        <f>STDEV(B13,E13,G13,J13,O13,T13)</f>
        <v>0.020251383126061253</v>
      </c>
      <c r="Y13" s="1">
        <f>AVERAGE(R13,M13)</f>
        <v>0.0015</v>
      </c>
      <c r="Z13" s="1">
        <f>STDEV(R13,M13)</f>
        <v>0</v>
      </c>
    </row>
    <row r="14" spans="1:26" ht="12.75">
      <c r="A14" s="1" t="s">
        <v>18</v>
      </c>
      <c r="B14" s="1">
        <v>18.847</v>
      </c>
      <c r="C14" s="1">
        <v>0.0848528137423864</v>
      </c>
      <c r="E14" s="1">
        <v>18.736</v>
      </c>
      <c r="G14" s="1">
        <v>18.285666666666668</v>
      </c>
      <c r="H14" s="1">
        <v>0.34510046846287223</v>
      </c>
      <c r="J14" s="1">
        <v>18.528</v>
      </c>
      <c r="K14" s="1">
        <v>0.8513565645486342</v>
      </c>
      <c r="M14" s="1">
        <v>18.2625</v>
      </c>
      <c r="N14" s="1">
        <v>0.21283914113700833</v>
      </c>
      <c r="O14" s="1">
        <v>18.4755</v>
      </c>
      <c r="P14" s="1">
        <v>0.13364318164425754</v>
      </c>
      <c r="R14" s="1">
        <v>18.2675</v>
      </c>
      <c r="S14" s="1">
        <v>0.7417550134647379</v>
      </c>
      <c r="T14" s="1">
        <v>18.398333333333337</v>
      </c>
      <c r="U14" s="1">
        <v>0.3644644472829664</v>
      </c>
      <c r="W14" s="4">
        <f>AVERAGE(B14,E14,G14,J14,O14,T14)</f>
        <v>18.545083333333334</v>
      </c>
      <c r="X14" s="4">
        <f>STDEV(B14,E14,G14,J14,O14,T14)</f>
        <v>0.210508478319555</v>
      </c>
      <c r="Y14" s="1">
        <f>AVERAGE(R14,M14)</f>
        <v>18.265</v>
      </c>
      <c r="Z14" s="1">
        <f>STDEV(R14,M14)</f>
        <v>0.0035355339059320342</v>
      </c>
    </row>
    <row r="15" spans="1:26" ht="12.75">
      <c r="A15" s="1" t="s">
        <v>13</v>
      </c>
      <c r="B15" s="1">
        <v>1.168</v>
      </c>
      <c r="C15" s="1">
        <v>0.03676955262170376</v>
      </c>
      <c r="E15" s="1">
        <v>1.1</v>
      </c>
      <c r="G15" s="1">
        <v>1.3010000000000002</v>
      </c>
      <c r="H15" s="1">
        <v>0.15531902652283006</v>
      </c>
      <c r="J15" s="1">
        <v>1.2255</v>
      </c>
      <c r="K15" s="1">
        <v>0.3047630226914022</v>
      </c>
      <c r="M15" s="1">
        <v>1.1875</v>
      </c>
      <c r="N15" s="1">
        <v>0.19869700551341937</v>
      </c>
      <c r="O15" s="1">
        <v>1.099</v>
      </c>
      <c r="P15" s="1">
        <v>0.09050966799187918</v>
      </c>
      <c r="R15" s="1">
        <v>1.2415</v>
      </c>
      <c r="S15" s="1">
        <v>0.18738329701443476</v>
      </c>
      <c r="T15" s="1">
        <v>1.1243333333333332</v>
      </c>
      <c r="U15" s="1">
        <v>0.015502687938977936</v>
      </c>
      <c r="W15" s="4">
        <f>AVERAGE(B15,E15,G15,J15,O15,T15)</f>
        <v>1.169638888888889</v>
      </c>
      <c r="X15" s="4">
        <f>STDEV(B15,E15,G15,J15,O15,T15)</f>
        <v>0.08033792633250697</v>
      </c>
      <c r="Y15" s="1">
        <f>AVERAGE(R15,M15)</f>
        <v>1.2145000000000001</v>
      </c>
      <c r="Z15" s="1">
        <f>STDEV(R15,M15)</f>
        <v>0.03818376618406722</v>
      </c>
    </row>
    <row r="16" spans="1:26" ht="13.5" customHeight="1">
      <c r="A16" s="1" t="s">
        <v>17</v>
      </c>
      <c r="B16" s="1">
        <v>0.012</v>
      </c>
      <c r="C16" s="1">
        <v>0.007071067811865477</v>
      </c>
      <c r="E16" s="1">
        <v>0.002</v>
      </c>
      <c r="G16" s="1">
        <v>0.012666666666666666</v>
      </c>
      <c r="H16" s="1">
        <v>0.006027713773341709</v>
      </c>
      <c r="J16" s="1">
        <v>0.0075</v>
      </c>
      <c r="K16" s="1">
        <v>0.007778174593052021</v>
      </c>
      <c r="M16" s="1">
        <v>0.013</v>
      </c>
      <c r="N16" s="1">
        <v>0.008485281374238571</v>
      </c>
      <c r="O16" s="1">
        <v>0.0005</v>
      </c>
      <c r="P16" s="1">
        <v>0.0007071067811865475</v>
      </c>
      <c r="R16" s="1">
        <v>0.0165</v>
      </c>
      <c r="S16" s="1">
        <v>0.014849242404917494</v>
      </c>
      <c r="T16" s="1">
        <v>0.0026666666666666666</v>
      </c>
      <c r="U16" s="1">
        <v>0.0030550504633038936</v>
      </c>
      <c r="W16" s="4">
        <f t="shared" si="0"/>
        <v>0.006222222222222222</v>
      </c>
      <c r="X16" s="4">
        <f t="shared" si="1"/>
        <v>0.005286951092250793</v>
      </c>
      <c r="Y16" s="1">
        <f t="shared" si="2"/>
        <v>0.01475</v>
      </c>
      <c r="Z16" s="1">
        <f t="shared" si="3"/>
        <v>0.002474873734152917</v>
      </c>
    </row>
    <row r="18" spans="1:26" ht="12.75">
      <c r="A18" s="1" t="s">
        <v>22</v>
      </c>
      <c r="B18" s="1">
        <v>100.97550000000001</v>
      </c>
      <c r="C18" s="1">
        <v>0.46881179592383476</v>
      </c>
      <c r="E18" s="1">
        <v>100.815</v>
      </c>
      <c r="G18" s="1">
        <v>100.87966666666667</v>
      </c>
      <c r="H18" s="1">
        <v>0.2273770730160234</v>
      </c>
      <c r="J18" s="1">
        <v>101.1485</v>
      </c>
      <c r="K18" s="1">
        <v>0.4164858941168687</v>
      </c>
      <c r="M18" s="1">
        <v>100.434</v>
      </c>
      <c r="N18" s="1">
        <v>0.03252691193457572</v>
      </c>
      <c r="O18" s="1">
        <v>100.59</v>
      </c>
      <c r="P18" s="1">
        <v>0.46810468914400555</v>
      </c>
      <c r="R18" s="1">
        <v>100.5525</v>
      </c>
      <c r="S18" s="1">
        <v>0.4475985924880683</v>
      </c>
      <c r="T18" s="1">
        <v>100.397</v>
      </c>
      <c r="U18" s="1">
        <v>0.2277784010831585</v>
      </c>
      <c r="W18" s="4">
        <f t="shared" si="0"/>
        <v>100.80094444444445</v>
      </c>
      <c r="X18" s="4">
        <f t="shared" si="1"/>
        <v>0.2703064653040776</v>
      </c>
      <c r="Y18" s="1">
        <f t="shared" si="2"/>
        <v>100.49324999999999</v>
      </c>
      <c r="Z18" s="1">
        <f t="shared" si="3"/>
        <v>0.08379215357060403</v>
      </c>
    </row>
    <row r="20" spans="1:26" ht="11.25" customHeight="1">
      <c r="A20" s="1" t="s">
        <v>26</v>
      </c>
      <c r="B20" s="1">
        <v>2.0897956896413508</v>
      </c>
      <c r="C20" s="1">
        <v>0.013424077758958083</v>
      </c>
      <c r="E20" s="1">
        <v>2.086453931992808</v>
      </c>
      <c r="G20" s="1">
        <v>2.1061082330100196</v>
      </c>
      <c r="H20" s="1">
        <v>0.015025061150086104</v>
      </c>
      <c r="J20" s="1">
        <v>2.0885854180681624</v>
      </c>
      <c r="K20" s="1">
        <v>0.04535688340576657</v>
      </c>
      <c r="M20" s="1">
        <v>2.1028051170861417</v>
      </c>
      <c r="N20" s="1">
        <v>0.009121294021959424</v>
      </c>
      <c r="O20" s="1">
        <v>2.090134618960755</v>
      </c>
      <c r="P20" s="1">
        <v>0.012429722888229819</v>
      </c>
      <c r="R20" s="1">
        <v>2.102297826898199</v>
      </c>
      <c r="S20" s="1">
        <v>0.03608854886698611</v>
      </c>
      <c r="T20" s="1">
        <v>2.0917616821455494</v>
      </c>
      <c r="U20" s="1">
        <v>0.003407823810135218</v>
      </c>
      <c r="W20" s="4">
        <f>AVERAGE(B20,E20,G20,J20,O20,T20)</f>
        <v>2.0921399289697744</v>
      </c>
      <c r="X20" s="4">
        <f>STDEV(B20,E20,G20,J20,O20,T20)</f>
        <v>0.007067367601217838</v>
      </c>
      <c r="Y20" s="1">
        <f>AVERAGE(R20,M20)</f>
        <v>2.1025514719921703</v>
      </c>
      <c r="Z20" s="1">
        <f>STDEV(R20,M20)</f>
        <v>0.0003587083319237673</v>
      </c>
    </row>
    <row r="21" spans="1:26" ht="11.25" customHeight="1">
      <c r="A21" s="1" t="s">
        <v>29</v>
      </c>
      <c r="B21" s="1">
        <v>0.0002924657985394092</v>
      </c>
      <c r="C21" s="1">
        <v>0.00031684315965015163</v>
      </c>
      <c r="E21" s="1">
        <v>0.00041273809417721616</v>
      </c>
      <c r="G21" s="1">
        <v>0.00022843082697630683</v>
      </c>
      <c r="H21" s="1">
        <v>0.0003379198123068833</v>
      </c>
      <c r="J21" s="1">
        <v>0</v>
      </c>
      <c r="K21" s="1">
        <v>0</v>
      </c>
      <c r="M21" s="1">
        <v>0.00022455358544958898</v>
      </c>
      <c r="N21" s="1">
        <v>0.00031756672602231445</v>
      </c>
      <c r="O21" s="1">
        <v>0.00020670581967856844</v>
      </c>
      <c r="P21" s="1">
        <v>4.774031612795791E-05</v>
      </c>
      <c r="R21" s="1">
        <v>0</v>
      </c>
      <c r="S21" s="1">
        <v>0</v>
      </c>
      <c r="T21" s="1">
        <v>0.0004601542707346287</v>
      </c>
      <c r="U21" s="1">
        <v>0.00022393875668699377</v>
      </c>
      <c r="W21" s="4">
        <f>AVERAGE(B21,E21,G21,J21,O21,T21)</f>
        <v>0.0002667491350176882</v>
      </c>
      <c r="X21" s="4">
        <f>STDEV(B21,E21,G21,J21,O21,T21)</f>
        <v>0.00016468652827818792</v>
      </c>
      <c r="Y21" s="1">
        <f>AVERAGE(R21,M21)</f>
        <v>0.00011227679272479449</v>
      </c>
      <c r="Z21" s="1">
        <f>STDEV(R21,M21)</f>
        <v>0.00015878336301115723</v>
      </c>
    </row>
    <row r="22" spans="1:26" ht="11.25" customHeight="1">
      <c r="A22" s="1" t="s">
        <v>25</v>
      </c>
      <c r="B22" s="1">
        <v>1.85165361785447</v>
      </c>
      <c r="C22" s="1">
        <v>0.017518397738485535</v>
      </c>
      <c r="E22" s="1">
        <v>1.8639237918965446</v>
      </c>
      <c r="G22" s="1">
        <v>1.848191377782144</v>
      </c>
      <c r="H22" s="1">
        <v>0.0174453422323731</v>
      </c>
      <c r="J22" s="1">
        <v>1.8636713392173982</v>
      </c>
      <c r="K22" s="1">
        <v>0.04147872583962004</v>
      </c>
      <c r="M22" s="1">
        <v>1.8561003594464671</v>
      </c>
      <c r="N22" s="1">
        <v>0.02576551618674027</v>
      </c>
      <c r="O22" s="1">
        <v>1.8748766295990311</v>
      </c>
      <c r="P22" s="1">
        <v>0.02159749307278938</v>
      </c>
      <c r="R22" s="1">
        <v>1.8585186473135202</v>
      </c>
      <c r="S22" s="1">
        <v>0.02421814358886234</v>
      </c>
      <c r="T22" s="1">
        <v>1.872802668583871</v>
      </c>
      <c r="U22" s="1">
        <v>0.015139440145129303</v>
      </c>
      <c r="W22" s="4">
        <f>AVERAGE(B22,E22,G22,J22,O22,T22)</f>
        <v>1.8625199041555762</v>
      </c>
      <c r="X22" s="4">
        <f>STDEV(B22,E22,G22,J22,O22,T22)</f>
        <v>0.010817610248805579</v>
      </c>
      <c r="Y22" s="1">
        <f>AVERAGE(R22,M22)</f>
        <v>1.8573095033799936</v>
      </c>
      <c r="Z22" s="1">
        <f>STDEV(R22,M22)</f>
        <v>0.0017099877496544098</v>
      </c>
    </row>
    <row r="23" spans="1:26" ht="11.25" customHeight="1">
      <c r="A23" s="1" t="s">
        <v>31</v>
      </c>
      <c r="B23" s="1">
        <v>0.02139518143729789</v>
      </c>
      <c r="C23" s="1">
        <v>0.0005566449614997188</v>
      </c>
      <c r="E23" s="1">
        <v>0.021840604851339776</v>
      </c>
      <c r="G23" s="1">
        <v>0.02329332276293883</v>
      </c>
      <c r="H23" s="1">
        <v>0.004149165055854906</v>
      </c>
      <c r="J23" s="1">
        <v>0.026191909628915468</v>
      </c>
      <c r="K23" s="1">
        <v>0.001283321177294358</v>
      </c>
      <c r="M23" s="1">
        <v>0.02617353800177231</v>
      </c>
      <c r="N23" s="1">
        <v>0.0056109905247697265</v>
      </c>
      <c r="O23" s="1">
        <v>0.02294453868877111</v>
      </c>
      <c r="P23" s="1">
        <v>0.0007353451122957488</v>
      </c>
      <c r="R23" s="1">
        <v>0.02301098988227055</v>
      </c>
      <c r="S23" s="1">
        <v>0.0011976892580827677</v>
      </c>
      <c r="T23" s="1">
        <v>0.023258858100128427</v>
      </c>
      <c r="U23" s="1">
        <v>0.0004008699563290964</v>
      </c>
      <c r="W23" s="4">
        <f>AVERAGE(B23,E23,G23,J23,O23,T23)</f>
        <v>0.023154069244898583</v>
      </c>
      <c r="X23" s="4">
        <f>STDEV(B23,E23,G23,J23,O23,T23)</f>
        <v>0.001680572791167052</v>
      </c>
      <c r="Y23" s="1">
        <f>AVERAGE(R23,M23)</f>
        <v>0.02459226394202143</v>
      </c>
      <c r="Z23" s="1">
        <f>STDEV(R23,M23)</f>
        <v>0.0022362592211284584</v>
      </c>
    </row>
    <row r="24" spans="1:26" ht="12.75" customHeight="1">
      <c r="A24" s="1" t="s">
        <v>24</v>
      </c>
      <c r="B24" s="1">
        <v>0.011050417032883921</v>
      </c>
      <c r="C24" s="1">
        <v>0.0026918532253752112</v>
      </c>
      <c r="E24" s="1">
        <v>0.009477546088904006</v>
      </c>
      <c r="G24" s="1">
        <v>0.011436131293476945</v>
      </c>
      <c r="H24" s="1">
        <v>0.0018073238434508664</v>
      </c>
      <c r="J24" s="1">
        <v>0.008226106343755268</v>
      </c>
      <c r="K24" s="1">
        <v>0.00684088786977389</v>
      </c>
      <c r="M24" s="1">
        <v>0.010157375921837929</v>
      </c>
      <c r="N24" s="1">
        <v>0.004873184471291619</v>
      </c>
      <c r="O24" s="1">
        <v>0.00635320748179372</v>
      </c>
      <c r="P24" s="1">
        <v>0.0007421194084658081</v>
      </c>
      <c r="R24" s="1">
        <v>0.008166043267066013</v>
      </c>
      <c r="S24" s="1">
        <v>0.0021075802187192263</v>
      </c>
      <c r="T24" s="1">
        <v>0.006297959735144995</v>
      </c>
      <c r="U24" s="1">
        <v>0.0007888811160943058</v>
      </c>
      <c r="W24" s="4">
        <f aca="true" t="shared" si="4" ref="W24:W35">AVERAGE(B24,E24,G24,J24,O24,T24)</f>
        <v>0.008806894662659808</v>
      </c>
      <c r="X24" s="4">
        <f aca="true" t="shared" si="5" ref="X24:X35">STDEV(B24,E24,G24,J24,O24,T24)</f>
        <v>0.0022382449171382624</v>
      </c>
      <c r="Y24" s="1">
        <f aca="true" t="shared" si="6" ref="Y24:Y35">AVERAGE(R24,M24)</f>
        <v>0.00916170959445197</v>
      </c>
      <c r="Z24" s="1">
        <f aca="true" t="shared" si="7" ref="Z24:Z35">STDEV(R24,M24)</f>
        <v>0.0014080848237874317</v>
      </c>
    </row>
    <row r="25" spans="1:26" ht="11.25" customHeight="1">
      <c r="A25" s="1" t="s">
        <v>30</v>
      </c>
      <c r="B25" s="1">
        <v>0</v>
      </c>
      <c r="C25" s="1">
        <v>0</v>
      </c>
      <c r="E25" s="1">
        <v>0.0020919536517508323</v>
      </c>
      <c r="G25" s="1">
        <v>0.000295806208740888</v>
      </c>
      <c r="H25" s="1">
        <v>0.000512351382733543</v>
      </c>
      <c r="J25" s="1">
        <v>0.0004043441456464646</v>
      </c>
      <c r="K25" s="1">
        <v>0.0005718289746393923</v>
      </c>
      <c r="M25" s="1">
        <v>5.8258280663205686E-05</v>
      </c>
      <c r="N25" s="1">
        <v>8.238965063444372E-05</v>
      </c>
      <c r="O25" s="1">
        <v>0.0004480321401203203</v>
      </c>
      <c r="P25" s="1">
        <v>0.0006336131289371999</v>
      </c>
      <c r="R25" s="1">
        <v>5.8055454198313514E-05</v>
      </c>
      <c r="S25" s="1">
        <v>8.210281069698501E-05</v>
      </c>
      <c r="T25" s="1">
        <v>0</v>
      </c>
      <c r="U25" s="1">
        <v>0</v>
      </c>
      <c r="W25" s="4">
        <f>AVERAGE(B25,E25,G25,J25,O25,T25)</f>
        <v>0.0005400226910430842</v>
      </c>
      <c r="X25" s="4">
        <f>STDEV(B25,E25,G25,J25,O25,T25)</f>
        <v>0.0007846338432484515</v>
      </c>
      <c r="Y25" s="1">
        <f>AVERAGE(R25,M25)</f>
        <v>5.81568674307596E-05</v>
      </c>
      <c r="Z25" s="1">
        <f>STDEV(R25,M25)</f>
        <v>1.4341996872934975E-07</v>
      </c>
    </row>
    <row r="26" spans="1:26" ht="11.25" customHeight="1">
      <c r="A26" s="1" t="s">
        <v>28</v>
      </c>
      <c r="B26" s="1">
        <v>0.9216339821925368</v>
      </c>
      <c r="C26" s="1">
        <v>6.432673373240592E-05</v>
      </c>
      <c r="E26" s="1">
        <v>0.9181361439226885</v>
      </c>
      <c r="G26" s="1">
        <v>0.8944233167791422</v>
      </c>
      <c r="H26" s="1">
        <v>0.015961482652934185</v>
      </c>
      <c r="J26" s="1">
        <v>0.9042119627970713</v>
      </c>
      <c r="K26" s="1">
        <v>0.039094368460438754</v>
      </c>
      <c r="M26" s="1">
        <v>0.8980585614822136</v>
      </c>
      <c r="N26" s="1">
        <v>0.011643669889871961</v>
      </c>
      <c r="O26" s="1">
        <v>0.9073536498514492</v>
      </c>
      <c r="P26" s="1">
        <v>0.0021380331766524692</v>
      </c>
      <c r="R26" s="1">
        <v>0.896664976801732</v>
      </c>
      <c r="S26" s="1">
        <v>0.03302722790100538</v>
      </c>
      <c r="T26" s="1">
        <v>0.9051620463019461</v>
      </c>
      <c r="U26" s="1">
        <v>0.016062179238508355</v>
      </c>
      <c r="W26" s="4">
        <f>AVERAGE(B26,E26,G26,J26,O26,T26)</f>
        <v>0.9084868503074723</v>
      </c>
      <c r="X26" s="4">
        <f>STDEV(B26,E26,G26,J26,O26,T26)</f>
        <v>0.009943360071461483</v>
      </c>
      <c r="Y26" s="1">
        <f>AVERAGE(R26,M26)</f>
        <v>0.8973617691419729</v>
      </c>
      <c r="Z26" s="1">
        <f>STDEV(R26,M26)</f>
        <v>0.00098541317772628</v>
      </c>
    </row>
    <row r="27" spans="1:26" ht="12" customHeight="1">
      <c r="A27" s="1" t="s">
        <v>23</v>
      </c>
      <c r="B27" s="1">
        <v>0.10335262609726281</v>
      </c>
      <c r="C27" s="1">
        <v>0.002781294640587897</v>
      </c>
      <c r="E27" s="1">
        <v>0.09754659212454855</v>
      </c>
      <c r="G27" s="1">
        <v>0.11516561975172059</v>
      </c>
      <c r="H27" s="1">
        <v>0.013808189841007222</v>
      </c>
      <c r="J27" s="1">
        <v>0.10827246194162973</v>
      </c>
      <c r="K27" s="1">
        <v>0.02721063749255735</v>
      </c>
      <c r="M27" s="1">
        <v>0.10566138540584152</v>
      </c>
      <c r="N27" s="1">
        <v>0.017543061565005097</v>
      </c>
      <c r="O27" s="1">
        <v>0.09765347953506234</v>
      </c>
      <c r="P27" s="1">
        <v>0.0075676282781808974</v>
      </c>
      <c r="R27" s="1">
        <v>0.11031739565742699</v>
      </c>
      <c r="S27" s="1">
        <v>0.017062075923917404</v>
      </c>
      <c r="T27" s="1">
        <v>0.10010061140649262</v>
      </c>
      <c r="U27" s="1">
        <v>0.0011993258836056706</v>
      </c>
      <c r="W27" s="4">
        <f>AVERAGE(B27,E27,G27,J27,O27,T27)</f>
        <v>0.10368189847611943</v>
      </c>
      <c r="X27" s="4">
        <f>STDEV(B27,E27,G27,J27,O27,T27)</f>
        <v>0.006926283037786551</v>
      </c>
      <c r="Y27" s="1">
        <f>AVERAGE(R27,M27)</f>
        <v>0.10798939053163426</v>
      </c>
      <c r="Z27" s="1">
        <f>STDEV(R27,M27)</f>
        <v>0.003292296422170164</v>
      </c>
    </row>
    <row r="28" spans="1:26" ht="11.25" customHeight="1">
      <c r="A28" s="1" t="s">
        <v>27</v>
      </c>
      <c r="B28" s="1">
        <v>0.0006996606899286671</v>
      </c>
      <c r="C28" s="1">
        <v>0.0004149189451512603</v>
      </c>
      <c r="E28" s="1">
        <v>0.00011669737723840556</v>
      </c>
      <c r="G28" s="1">
        <v>0.0007374048384170675</v>
      </c>
      <c r="H28" s="1">
        <v>0.0003496460300143261</v>
      </c>
      <c r="J28" s="1">
        <v>0.00043645785742067684</v>
      </c>
      <c r="K28" s="1">
        <v>0.00045319332930856496</v>
      </c>
      <c r="M28" s="1">
        <v>0.0007608507896131902</v>
      </c>
      <c r="N28" s="1">
        <v>0.0004958325689744862</v>
      </c>
      <c r="O28" s="1">
        <v>2.913792333889057E-05</v>
      </c>
      <c r="P28" s="1">
        <v>4.1207246365246583E-05</v>
      </c>
      <c r="R28" s="1">
        <v>0.0009660647255874486</v>
      </c>
      <c r="S28" s="1">
        <v>0.0008715800328574216</v>
      </c>
      <c r="T28" s="1">
        <v>0.00015601945613209488</v>
      </c>
      <c r="U28" s="1">
        <v>0.00017872884035522935</v>
      </c>
      <c r="W28" s="4">
        <f t="shared" si="4"/>
        <v>0.00036256302374596704</v>
      </c>
      <c r="X28" s="4">
        <f t="shared" si="5"/>
        <v>0.0003078584506075077</v>
      </c>
      <c r="Y28" s="1">
        <f t="shared" si="6"/>
        <v>0.0008634577576003195</v>
      </c>
      <c r="Z28" s="1">
        <f t="shared" si="7"/>
        <v>0.0001451081657213801</v>
      </c>
    </row>
    <row r="29" ht="11.25" customHeight="1"/>
    <row r="30" spans="1:26" ht="11.25" customHeight="1">
      <c r="A30" s="1" t="s">
        <v>32</v>
      </c>
      <c r="B30" s="1">
        <v>5</v>
      </c>
      <c r="C30" s="1">
        <v>0</v>
      </c>
      <c r="E30" s="1">
        <v>5</v>
      </c>
      <c r="G30" s="1">
        <v>5</v>
      </c>
      <c r="H30" s="1">
        <v>1.4043333874306805E-15</v>
      </c>
      <c r="J30" s="1">
        <v>5</v>
      </c>
      <c r="K30" s="1">
        <v>8.881784197001252E-16</v>
      </c>
      <c r="M30" s="1">
        <v>5</v>
      </c>
      <c r="N30" s="1">
        <v>8.881784197001252E-16</v>
      </c>
      <c r="O30" s="1">
        <v>5</v>
      </c>
      <c r="P30" s="1">
        <v>8.881784197001252E-16</v>
      </c>
      <c r="R30" s="1">
        <v>5</v>
      </c>
      <c r="S30" s="1">
        <v>8.881784197001252E-16</v>
      </c>
      <c r="T30" s="1">
        <v>5</v>
      </c>
      <c r="U30" s="1">
        <v>0</v>
      </c>
      <c r="W30" s="4">
        <f t="shared" si="4"/>
        <v>5</v>
      </c>
      <c r="X30" s="4">
        <f t="shared" si="5"/>
        <v>0</v>
      </c>
      <c r="Y30" s="1">
        <f t="shared" si="6"/>
        <v>5</v>
      </c>
      <c r="Z30" s="1">
        <f t="shared" si="7"/>
        <v>0</v>
      </c>
    </row>
    <row r="31" ht="11.25" customHeight="1"/>
    <row r="32" spans="1:26" ht="11.25" customHeight="1">
      <c r="A32" s="1" t="s">
        <v>33</v>
      </c>
      <c r="B32" s="1">
        <v>89.85558289553921</v>
      </c>
      <c r="C32" s="1">
        <v>0.20794333621468616</v>
      </c>
      <c r="E32" s="1">
        <v>90.38557354058139</v>
      </c>
      <c r="G32" s="1">
        <v>88.52616602136561</v>
      </c>
      <c r="H32" s="1">
        <v>1.3613603324113122</v>
      </c>
      <c r="J32" s="1">
        <v>89.2516835973135</v>
      </c>
      <c r="K32" s="1">
        <v>2.8523867628970168</v>
      </c>
      <c r="M32" s="1">
        <v>89.41075149036229</v>
      </c>
      <c r="N32" s="1">
        <v>1.7284240760168963</v>
      </c>
      <c r="O32" s="1">
        <v>90.28390144920616</v>
      </c>
      <c r="P32" s="1">
        <v>0.6628437572474628</v>
      </c>
      <c r="R32" s="1">
        <v>88.94484838114818</v>
      </c>
      <c r="S32" s="1">
        <v>1.9447694442249646</v>
      </c>
      <c r="T32" s="1">
        <v>90.0278043722684</v>
      </c>
      <c r="U32" s="1">
        <v>0.07800650098392264</v>
      </c>
      <c r="W32" s="4">
        <f t="shared" si="4"/>
        <v>89.72178531271238</v>
      </c>
      <c r="X32" s="4">
        <f t="shared" si="5"/>
        <v>0.7097379703803027</v>
      </c>
      <c r="Y32" s="1">
        <f t="shared" si="6"/>
        <v>89.17779993575523</v>
      </c>
      <c r="Z32" s="1">
        <f t="shared" si="7"/>
        <v>0.32944324790206</v>
      </c>
    </row>
    <row r="33" spans="1:26" ht="11.25" customHeight="1">
      <c r="A33" s="1" t="s">
        <v>5</v>
      </c>
      <c r="B33" s="1">
        <v>10.076157628218724</v>
      </c>
      <c r="C33" s="1">
        <v>0.24854935038402332</v>
      </c>
      <c r="E33" s="1">
        <v>9.602938229222897</v>
      </c>
      <c r="G33" s="1">
        <v>11.400923644695418</v>
      </c>
      <c r="H33" s="1">
        <v>1.392193964212864</v>
      </c>
      <c r="J33" s="1">
        <v>10.7049721591335</v>
      </c>
      <c r="K33" s="1">
        <v>2.8071563981906524</v>
      </c>
      <c r="M33" s="1">
        <v>10.513658436392042</v>
      </c>
      <c r="N33" s="1">
        <v>1.6795432596364996</v>
      </c>
      <c r="O33" s="1">
        <v>9.713219105474995</v>
      </c>
      <c r="P33" s="1">
        <v>0.6587716066239597</v>
      </c>
      <c r="R33" s="1">
        <v>10.958648711982804</v>
      </c>
      <c r="S33" s="1">
        <v>1.8568536604561743</v>
      </c>
      <c r="T33" s="1">
        <v>9.95685064971223</v>
      </c>
      <c r="U33" s="1">
        <v>0.08245395627443139</v>
      </c>
      <c r="W33" s="4">
        <f t="shared" si="4"/>
        <v>10.242510236076294</v>
      </c>
      <c r="X33" s="4">
        <f t="shared" si="5"/>
        <v>0.6861878311151883</v>
      </c>
      <c r="Y33" s="1">
        <f t="shared" si="6"/>
        <v>10.736153574187423</v>
      </c>
      <c r="Z33" s="1">
        <f t="shared" si="7"/>
        <v>0.3146556414322806</v>
      </c>
    </row>
    <row r="34" spans="1:26" ht="11.25" customHeight="1">
      <c r="A34" s="1" t="s">
        <v>34</v>
      </c>
      <c r="B34" s="1">
        <v>0.06825947624207618</v>
      </c>
      <c r="C34" s="1">
        <v>0.040606014169386036</v>
      </c>
      <c r="E34" s="1">
        <v>0.011488230195698567</v>
      </c>
      <c r="G34" s="1">
        <v>0.07291033393897244</v>
      </c>
      <c r="H34" s="1">
        <v>0.03431148409157319</v>
      </c>
      <c r="J34" s="1">
        <v>0.04334424355299133</v>
      </c>
      <c r="K34" s="1">
        <v>0.04523036470605782</v>
      </c>
      <c r="M34" s="1">
        <v>0.0755900732456728</v>
      </c>
      <c r="N34" s="1">
        <v>0.04888081637989646</v>
      </c>
      <c r="O34" s="1">
        <v>0.0028794453188371715</v>
      </c>
      <c r="P34" s="1">
        <v>0.004072150622011249</v>
      </c>
      <c r="R34" s="1">
        <v>0.09650290686902308</v>
      </c>
      <c r="S34" s="1">
        <v>0.08791578376856482</v>
      </c>
      <c r="T34" s="1">
        <v>0.015344978019367636</v>
      </c>
      <c r="U34" s="1">
        <v>0.017544942131914276</v>
      </c>
      <c r="W34" s="4">
        <f t="shared" si="4"/>
        <v>0.03570445121132388</v>
      </c>
      <c r="X34" s="4">
        <f t="shared" si="5"/>
        <v>0.030268426824311953</v>
      </c>
      <c r="Y34" s="1">
        <f t="shared" si="6"/>
        <v>0.08604649005734794</v>
      </c>
      <c r="Z34" s="1">
        <f t="shared" si="7"/>
        <v>0.014787606468897008</v>
      </c>
    </row>
    <row r="35" spans="1:26" ht="11.25" customHeight="1">
      <c r="A35" s="1" t="s">
        <v>32</v>
      </c>
      <c r="B35" s="1">
        <v>100</v>
      </c>
      <c r="C35" s="1">
        <v>1.4210854715202004E-14</v>
      </c>
      <c r="E35" s="1">
        <v>100</v>
      </c>
      <c r="G35" s="1">
        <v>100</v>
      </c>
      <c r="H35" s="1">
        <v>1.0048591735576161E-14</v>
      </c>
      <c r="J35" s="1">
        <v>100</v>
      </c>
      <c r="K35" s="1">
        <v>0</v>
      </c>
      <c r="M35" s="1">
        <v>100</v>
      </c>
      <c r="N35" s="1">
        <v>1.4210854715202004E-14</v>
      </c>
      <c r="O35" s="1">
        <v>100</v>
      </c>
      <c r="P35" s="1">
        <v>0</v>
      </c>
      <c r="R35" s="1">
        <v>100</v>
      </c>
      <c r="S35" s="1">
        <v>0</v>
      </c>
      <c r="T35" s="1">
        <v>100</v>
      </c>
      <c r="U35" s="1">
        <v>1.4210854715202004E-14</v>
      </c>
      <c r="W35" s="4">
        <f t="shared" si="4"/>
        <v>100</v>
      </c>
      <c r="X35" s="4">
        <f t="shared" si="5"/>
        <v>0</v>
      </c>
      <c r="Y35" s="1">
        <f t="shared" si="6"/>
        <v>100</v>
      </c>
      <c r="Z35" s="1">
        <f t="shared" si="7"/>
        <v>0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.57421875" style="3" customWidth="1"/>
    <col min="2" max="2" width="6.57421875" style="3" bestFit="1" customWidth="1"/>
    <col min="3" max="3" width="4.57421875" style="3" bestFit="1" customWidth="1"/>
    <col min="4" max="4" width="4.57421875" style="3" customWidth="1"/>
    <col min="5" max="5" width="6.57421875" style="3" bestFit="1" customWidth="1"/>
    <col min="6" max="6" width="4.57421875" style="3" bestFit="1" customWidth="1"/>
    <col min="7" max="7" width="4.57421875" style="3" customWidth="1"/>
    <col min="8" max="8" width="7.57421875" style="3" bestFit="1" customWidth="1"/>
    <col min="9" max="9" width="4.57421875" style="3" bestFit="1" customWidth="1"/>
    <col min="10" max="10" width="3.8515625" style="3" customWidth="1"/>
    <col min="11" max="11" width="8.140625" style="3" customWidth="1"/>
    <col min="12" max="12" width="6.7109375" style="3" customWidth="1"/>
  </cols>
  <sheetData>
    <row r="1" ht="15">
      <c r="A1" s="17" t="s">
        <v>108</v>
      </c>
    </row>
    <row r="3" ht="12.75">
      <c r="A3" s="3" t="s">
        <v>82</v>
      </c>
    </row>
    <row r="4" spans="1:13" ht="12.75">
      <c r="A4" s="3" t="s">
        <v>81</v>
      </c>
      <c r="M4" s="11"/>
    </row>
    <row r="5" ht="12.75">
      <c r="M5" s="11"/>
    </row>
    <row r="6" spans="8:13" ht="12.75">
      <c r="H6" s="3" t="s">
        <v>40</v>
      </c>
      <c r="K6" s="3" t="s">
        <v>11</v>
      </c>
      <c r="M6" s="11"/>
    </row>
    <row r="7" spans="2:13" ht="12.75">
      <c r="B7" s="3" t="s">
        <v>67</v>
      </c>
      <c r="E7" s="3" t="s">
        <v>67</v>
      </c>
      <c r="H7" s="3" t="s">
        <v>67</v>
      </c>
      <c r="K7" s="3" t="s">
        <v>67</v>
      </c>
      <c r="M7" s="11"/>
    </row>
    <row r="8" ht="12.75">
      <c r="M8" s="11"/>
    </row>
    <row r="9" spans="1:13" ht="12.75">
      <c r="A9" s="1" t="s">
        <v>38</v>
      </c>
      <c r="B9" s="3" t="s">
        <v>4</v>
      </c>
      <c r="C9" s="3" t="s">
        <v>66</v>
      </c>
      <c r="E9" s="3" t="s">
        <v>3</v>
      </c>
      <c r="F9" s="3" t="s">
        <v>66</v>
      </c>
      <c r="H9" s="3" t="s">
        <v>4</v>
      </c>
      <c r="I9" s="3" t="s">
        <v>66</v>
      </c>
      <c r="K9" s="3" t="s">
        <v>6</v>
      </c>
      <c r="L9" s="3" t="s">
        <v>6</v>
      </c>
      <c r="M9" s="11"/>
    </row>
    <row r="10" ht="12.75">
      <c r="M10" s="11"/>
    </row>
    <row r="11" spans="1:13" ht="12.75">
      <c r="A11" s="3" t="s">
        <v>16</v>
      </c>
      <c r="B11" s="3">
        <v>46.349000000000004</v>
      </c>
      <c r="C11" s="3">
        <v>0.3280975464694065</v>
      </c>
      <c r="E11" s="3">
        <v>45.79366666666666</v>
      </c>
      <c r="F11" s="3">
        <v>1.2198038093620918</v>
      </c>
      <c r="H11" s="3">
        <f aca="true" t="shared" si="0" ref="H11:H19">AVERAGE(B11,E11)</f>
        <v>46.07133333333333</v>
      </c>
      <c r="I11" s="3">
        <f aca="true" t="shared" si="1" ref="I11:I19">STDEV(B11,E11)</f>
        <v>0.39267996582012327</v>
      </c>
      <c r="K11" s="3">
        <v>53.953</v>
      </c>
      <c r="L11" s="3">
        <v>53.191</v>
      </c>
      <c r="M11" s="11"/>
    </row>
    <row r="12" spans="1:13" ht="12.75">
      <c r="A12" s="3" t="s">
        <v>19</v>
      </c>
      <c r="B12" s="3">
        <v>0.068</v>
      </c>
      <c r="C12" s="3">
        <v>0.03535533905932737</v>
      </c>
      <c r="E12" s="3">
        <v>0.04733333333333333</v>
      </c>
      <c r="F12" s="3">
        <v>0.026274195198584743</v>
      </c>
      <c r="H12" s="3">
        <f t="shared" si="0"/>
        <v>0.05766666666666667</v>
      </c>
      <c r="I12" s="3">
        <f t="shared" si="1"/>
        <v>0.014613540144521946</v>
      </c>
      <c r="K12" s="3">
        <v>0.142</v>
      </c>
      <c r="L12" s="3">
        <v>0.142</v>
      </c>
      <c r="M12" s="11"/>
    </row>
    <row r="13" spans="1:13" ht="12.75">
      <c r="A13" s="3" t="s">
        <v>15</v>
      </c>
      <c r="B13" s="3">
        <v>34.361</v>
      </c>
      <c r="C13" s="3">
        <v>0.1598061325481591</v>
      </c>
      <c r="E13" s="3">
        <v>34.50666666666666</v>
      </c>
      <c r="F13" s="3">
        <v>0.9654560235110483</v>
      </c>
      <c r="H13" s="3">
        <f t="shared" si="0"/>
        <v>34.433833333333325</v>
      </c>
      <c r="I13" s="3">
        <f t="shared" si="1"/>
        <v>0.10300188779283818</v>
      </c>
      <c r="K13" s="3">
        <v>27.741</v>
      </c>
      <c r="L13" s="3">
        <v>28.039</v>
      </c>
      <c r="M13" s="11"/>
    </row>
    <row r="14" spans="1:13" ht="12.75">
      <c r="A14" s="3" t="s">
        <v>21</v>
      </c>
      <c r="B14" s="3">
        <v>0.7635000000000001</v>
      </c>
      <c r="C14" s="3">
        <v>0.05727564927610858</v>
      </c>
      <c r="E14" s="3">
        <v>0.649</v>
      </c>
      <c r="F14" s="3">
        <v>0.08362415918859763</v>
      </c>
      <c r="H14" s="3">
        <f t="shared" si="0"/>
        <v>0.70625</v>
      </c>
      <c r="I14" s="3">
        <f t="shared" si="1"/>
        <v>0.08096372644586035</v>
      </c>
      <c r="K14" s="3">
        <v>0.961</v>
      </c>
      <c r="L14" s="3">
        <v>1.019</v>
      </c>
      <c r="M14" s="11"/>
    </row>
    <row r="15" spans="1:13" ht="12.75">
      <c r="A15" s="3" t="s">
        <v>20</v>
      </c>
      <c r="B15" s="3">
        <v>0.0365</v>
      </c>
      <c r="C15" s="3">
        <v>0.02474873734152916</v>
      </c>
      <c r="E15" s="3">
        <v>0.018</v>
      </c>
      <c r="F15" s="3">
        <v>0.008544003745317537</v>
      </c>
      <c r="H15" s="3">
        <f t="shared" si="0"/>
        <v>0.027249999999999996</v>
      </c>
      <c r="I15" s="3">
        <f t="shared" si="1"/>
        <v>0.013081475451951131</v>
      </c>
      <c r="K15" s="3">
        <v>0.054</v>
      </c>
      <c r="L15" s="3">
        <v>0.013</v>
      </c>
      <c r="M15" s="11"/>
    </row>
    <row r="16" spans="1:13" ht="12.75">
      <c r="A16" s="3" t="s">
        <v>14</v>
      </c>
      <c r="B16" s="3">
        <v>0.0695</v>
      </c>
      <c r="C16" s="3">
        <v>0.004949747468305827</v>
      </c>
      <c r="E16" s="3">
        <v>0.07333333333333332</v>
      </c>
      <c r="F16" s="3">
        <v>0.022501851775650252</v>
      </c>
      <c r="H16" s="3">
        <f t="shared" si="0"/>
        <v>0.07141666666666666</v>
      </c>
      <c r="I16" s="3">
        <f t="shared" si="1"/>
        <v>0.0027105759945484182</v>
      </c>
      <c r="K16" s="3">
        <v>0.06</v>
      </c>
      <c r="L16" s="3">
        <v>0.086</v>
      </c>
      <c r="M16" s="11"/>
    </row>
    <row r="17" spans="1:13" ht="12.75">
      <c r="A17" s="3" t="s">
        <v>18</v>
      </c>
      <c r="B17" s="3">
        <v>17.721</v>
      </c>
      <c r="C17" s="3">
        <v>0.384666088965471</v>
      </c>
      <c r="E17" s="3">
        <v>17.845333333333333</v>
      </c>
      <c r="F17" s="3">
        <v>0.8759396858992797</v>
      </c>
      <c r="H17" s="3">
        <f t="shared" si="0"/>
        <v>17.783166666666666</v>
      </c>
      <c r="I17" s="3">
        <f t="shared" si="1"/>
        <v>0.08791694312752683</v>
      </c>
      <c r="K17" s="3">
        <v>10.306</v>
      </c>
      <c r="L17" s="3">
        <v>11.223</v>
      </c>
      <c r="M17" s="11"/>
    </row>
    <row r="18" spans="1:13" ht="12.75">
      <c r="A18" s="3" t="s">
        <v>13</v>
      </c>
      <c r="B18" s="3">
        <v>1.5434999999999999</v>
      </c>
      <c r="C18" s="3">
        <v>0.14637110370561596</v>
      </c>
      <c r="E18" s="3">
        <v>1.5296666666666667</v>
      </c>
      <c r="F18" s="3">
        <v>0.48812327677886097</v>
      </c>
      <c r="H18" s="3">
        <f t="shared" si="0"/>
        <v>1.5365833333333332</v>
      </c>
      <c r="I18" s="3">
        <f t="shared" si="1"/>
        <v>0.009781643806413772</v>
      </c>
      <c r="K18" s="3">
        <v>5.562</v>
      </c>
      <c r="L18" s="3">
        <v>5.196</v>
      </c>
      <c r="M18" s="11"/>
    </row>
    <row r="19" spans="1:13" ht="12.75">
      <c r="A19" s="3" t="s">
        <v>17</v>
      </c>
      <c r="B19" s="3">
        <v>0.008</v>
      </c>
      <c r="C19" s="3">
        <v>0.002828427124746191</v>
      </c>
      <c r="E19" s="3">
        <v>0.008</v>
      </c>
      <c r="F19" s="3">
        <v>0.0017320508075688772</v>
      </c>
      <c r="H19" s="3">
        <f t="shared" si="0"/>
        <v>0.008</v>
      </c>
      <c r="I19" s="3">
        <f t="shared" si="1"/>
        <v>0</v>
      </c>
      <c r="K19" s="3">
        <v>0.048</v>
      </c>
      <c r="L19" s="3">
        <v>0.058</v>
      </c>
      <c r="M19" s="11"/>
    </row>
    <row r="20" ht="12.75">
      <c r="M20" s="11"/>
    </row>
    <row r="21" spans="1:13" ht="12.75">
      <c r="A21" s="3" t="s">
        <v>22</v>
      </c>
      <c r="B21" s="3">
        <v>100.924</v>
      </c>
      <c r="C21" s="3">
        <v>0.1895046173579952</v>
      </c>
      <c r="E21" s="3">
        <v>100.48333333333333</v>
      </c>
      <c r="F21" s="3">
        <v>0.48369032793234545</v>
      </c>
      <c r="H21" s="3">
        <f>AVERAGE(B21,E21)</f>
        <v>100.70366666666666</v>
      </c>
      <c r="I21" s="3">
        <f>STDEV(B21,E21)</f>
        <v>0.31159838824287595</v>
      </c>
      <c r="K21" s="3">
        <v>98.83</v>
      </c>
      <c r="L21" s="3">
        <v>98.971</v>
      </c>
      <c r="M21" s="11"/>
    </row>
    <row r="22" ht="12.75">
      <c r="M22" s="11"/>
    </row>
    <row r="23" spans="1:13" ht="12.75">
      <c r="A23" s="3" t="s">
        <v>26</v>
      </c>
      <c r="B23" s="3">
        <v>1.2679935325389344</v>
      </c>
      <c r="C23" s="3">
        <v>0.009991232649795323</v>
      </c>
      <c r="E23" s="3">
        <v>1.2572511050948334</v>
      </c>
      <c r="F23" s="3">
        <v>0.030625360042090818</v>
      </c>
      <c r="H23" s="3">
        <f aca="true" t="shared" si="2" ref="H23:H31">AVERAGE(B23,E23)</f>
        <v>1.262622318816884</v>
      </c>
      <c r="I23" s="3">
        <f aca="true" t="shared" si="3" ref="I23:I31">STDEV(B23,E23)</f>
        <v>0.007596043292128311</v>
      </c>
      <c r="K23" s="3">
        <v>1.4770776423151322</v>
      </c>
      <c r="L23" s="3">
        <v>1.4571820621346758</v>
      </c>
      <c r="M23" s="11"/>
    </row>
    <row r="24" spans="1:13" ht="12.75">
      <c r="A24" s="3" t="s">
        <v>29</v>
      </c>
      <c r="B24" s="3">
        <v>0.001398668155888218</v>
      </c>
      <c r="C24" s="3">
        <v>0.0007262427865000752</v>
      </c>
      <c r="E24" s="3">
        <v>0.0009769015338072918</v>
      </c>
      <c r="F24" s="3">
        <v>0.0005402088663715846</v>
      </c>
      <c r="H24" s="3">
        <f t="shared" si="2"/>
        <v>0.001187784844847755</v>
      </c>
      <c r="I24" s="3">
        <f t="shared" si="3"/>
        <v>0.0002982340385515667</v>
      </c>
      <c r="K24" s="3">
        <v>0.002923457737488988</v>
      </c>
      <c r="L24" s="3">
        <v>0.0029253966168738548</v>
      </c>
      <c r="M24" s="11"/>
    </row>
    <row r="25" spans="1:13" ht="12.75">
      <c r="A25" s="3" t="s">
        <v>25</v>
      </c>
      <c r="B25" s="3">
        <v>1.1078887377934188</v>
      </c>
      <c r="C25" s="3">
        <v>0.0042654512875675</v>
      </c>
      <c r="E25" s="3">
        <v>1.1166159820516326</v>
      </c>
      <c r="F25" s="3">
        <v>0.03277674318051317</v>
      </c>
      <c r="H25" s="3">
        <f t="shared" si="2"/>
        <v>1.1122523599225258</v>
      </c>
      <c r="I25" s="3">
        <f t="shared" si="3"/>
        <v>0.006171093596054344</v>
      </c>
      <c r="K25" s="3">
        <v>0.8950876425456441</v>
      </c>
      <c r="L25" s="3">
        <v>0.9053028853495324</v>
      </c>
      <c r="M25" s="11"/>
    </row>
    <row r="26" spans="1:13" ht="12.75">
      <c r="A26" s="3" t="s">
        <v>31</v>
      </c>
      <c r="B26" s="3">
        <v>0.017467366410585307</v>
      </c>
      <c r="C26" s="3">
        <v>0.001296405513682762</v>
      </c>
      <c r="E26" s="3">
        <v>0.014899712263936044</v>
      </c>
      <c r="F26" s="3">
        <v>0.001893951771066149</v>
      </c>
      <c r="H26" s="3">
        <f t="shared" si="2"/>
        <v>0.016183539337260675</v>
      </c>
      <c r="I26" s="3">
        <f t="shared" si="3"/>
        <v>0.0018156056588374517</v>
      </c>
      <c r="K26" s="3">
        <v>0.022002250658027207</v>
      </c>
      <c r="L26" s="3">
        <v>0.023345642958235987</v>
      </c>
      <c r="M26" s="11"/>
    </row>
    <row r="27" spans="1:13" ht="12.75">
      <c r="A27" s="3" t="s">
        <v>30</v>
      </c>
      <c r="B27" s="3">
        <v>0.0008455438393060014</v>
      </c>
      <c r="C27" s="3">
        <v>0.0005727974092670889</v>
      </c>
      <c r="E27" s="3">
        <v>0.00041798950373069893</v>
      </c>
      <c r="F27" s="3">
        <v>0.0001969056254926346</v>
      </c>
      <c r="H27" s="3">
        <f t="shared" si="2"/>
        <v>0.0006317666715183501</v>
      </c>
      <c r="I27" s="3">
        <f t="shared" si="3"/>
        <v>0.0003023265700110051</v>
      </c>
      <c r="K27" s="3">
        <v>0.0012521813335070828</v>
      </c>
      <c r="L27" s="3">
        <v>0.0003016509884672022</v>
      </c>
      <c r="M27" s="11"/>
    </row>
    <row r="28" spans="1:13" ht="12.75">
      <c r="A28" s="3" t="s">
        <v>24</v>
      </c>
      <c r="B28" s="3">
        <v>0.0028343691057741804</v>
      </c>
      <c r="C28" s="3">
        <v>0.00019959814568284754</v>
      </c>
      <c r="E28" s="3">
        <v>0.0029989664475388498</v>
      </c>
      <c r="F28" s="3">
        <v>0.0009099456674143775</v>
      </c>
      <c r="H28" s="3">
        <f t="shared" si="2"/>
        <v>0.002916667776656515</v>
      </c>
      <c r="I28" s="3">
        <f t="shared" si="3"/>
        <v>0.00011638789652707743</v>
      </c>
      <c r="K28" s="3">
        <v>0.0024487673286160464</v>
      </c>
      <c r="L28" s="3">
        <v>0.003512227653936666</v>
      </c>
      <c r="M28" s="11"/>
    </row>
    <row r="29" spans="1:13" ht="12.75">
      <c r="A29" s="3" t="s">
        <v>28</v>
      </c>
      <c r="B29" s="3">
        <v>0.5194186483613168</v>
      </c>
      <c r="C29" s="3">
        <v>0.010859091011373504</v>
      </c>
      <c r="E29" s="3">
        <v>0.5249760995648876</v>
      </c>
      <c r="F29" s="3">
        <v>0.026593817455794096</v>
      </c>
      <c r="H29" s="3">
        <f t="shared" si="2"/>
        <v>0.5221973739631022</v>
      </c>
      <c r="I29" s="3">
        <f t="shared" si="3"/>
        <v>0.0039297114321582265</v>
      </c>
      <c r="K29" s="3">
        <v>0.3022981656835619</v>
      </c>
      <c r="L29" s="3">
        <v>0.3294141661166116</v>
      </c>
      <c r="M29" s="11"/>
    </row>
    <row r="30" spans="1:13" ht="12.75">
      <c r="A30" s="3" t="s">
        <v>23</v>
      </c>
      <c r="B30" s="3">
        <v>0.08187388877448748</v>
      </c>
      <c r="C30" s="3">
        <v>0.00782941588401002</v>
      </c>
      <c r="E30" s="3">
        <v>0.08139500170413168</v>
      </c>
      <c r="F30" s="3">
        <v>0.025788331757002854</v>
      </c>
      <c r="H30" s="3">
        <f t="shared" si="2"/>
        <v>0.08163444523930957</v>
      </c>
      <c r="I30" s="3">
        <f t="shared" si="3"/>
        <v>0.00033862429487114675</v>
      </c>
      <c r="K30" s="3">
        <v>0.2952334543680518</v>
      </c>
      <c r="L30" s="3">
        <v>0.27598892875797937</v>
      </c>
      <c r="M30" s="11"/>
    </row>
    <row r="31" spans="1:13" ht="12.75">
      <c r="A31" s="3" t="s">
        <v>27</v>
      </c>
      <c r="B31" s="3">
        <v>0.00027924502028919796</v>
      </c>
      <c r="C31" s="3">
        <v>9.893762026853032E-05</v>
      </c>
      <c r="E31" s="3">
        <v>0.0002800857411502473</v>
      </c>
      <c r="F31" s="3">
        <v>5.96973837977521E-05</v>
      </c>
      <c r="H31" s="3">
        <f t="shared" si="2"/>
        <v>0.00027966538071972263</v>
      </c>
      <c r="I31" s="3">
        <f t="shared" si="3"/>
        <v>5.944794219329852E-07</v>
      </c>
      <c r="K31" s="3">
        <v>0.0016764380299710833</v>
      </c>
      <c r="L31" s="3">
        <v>0.00202703942368778</v>
      </c>
      <c r="M31" s="11"/>
    </row>
    <row r="32" ht="12.75">
      <c r="M32" s="11"/>
    </row>
    <row r="33" spans="1:13" ht="12.75">
      <c r="A33" s="3" t="s">
        <v>32</v>
      </c>
      <c r="B33" s="3">
        <v>3</v>
      </c>
      <c r="C33" s="3">
        <v>0</v>
      </c>
      <c r="E33" s="3">
        <v>3</v>
      </c>
      <c r="F33" s="3">
        <v>0</v>
      </c>
      <c r="H33" s="3">
        <f>AVERAGE(B33,E33)</f>
        <v>3</v>
      </c>
      <c r="I33" s="3">
        <f>STDEV(B33,E33)</f>
        <v>0</v>
      </c>
      <c r="K33" s="3">
        <v>3</v>
      </c>
      <c r="L33" s="3">
        <v>3</v>
      </c>
      <c r="M33" s="11"/>
    </row>
    <row r="34" ht="12.75">
      <c r="M34" s="11"/>
    </row>
    <row r="35" spans="1:13" ht="12.75">
      <c r="A35" s="3" t="s">
        <v>33</v>
      </c>
      <c r="B35" s="3">
        <v>86.3402134077576</v>
      </c>
      <c r="C35" s="3">
        <v>1.384487477700382</v>
      </c>
      <c r="E35" s="3">
        <v>86.53279800550969</v>
      </c>
      <c r="F35" s="3">
        <v>4.267453815416076</v>
      </c>
      <c r="H35" s="3">
        <f>AVERAGE(B35,E35)</f>
        <v>86.43650570663365</v>
      </c>
      <c r="I35" s="3">
        <f>STDEV(B35,E35)</f>
        <v>0.1361778750225849</v>
      </c>
      <c r="K35" s="3">
        <v>50.449616223686135</v>
      </c>
      <c r="L35" s="3">
        <v>54.23079092003899</v>
      </c>
      <c r="M35" s="12"/>
    </row>
    <row r="36" spans="1:13" ht="12.75">
      <c r="A36" s="3" t="s">
        <v>5</v>
      </c>
      <c r="B36" s="3">
        <v>13.613326743642803</v>
      </c>
      <c r="C36" s="3">
        <v>1.3678146151333794</v>
      </c>
      <c r="E36" s="3">
        <v>13.421038258102547</v>
      </c>
      <c r="F36" s="3">
        <v>4.272833274048993</v>
      </c>
      <c r="H36" s="3">
        <f>AVERAGE(B36,E36)</f>
        <v>13.517182500872675</v>
      </c>
      <c r="I36" s="3">
        <f>STDEV(B36,E36)</f>
        <v>0.13596849206968964</v>
      </c>
      <c r="K36" s="3">
        <v>49.27060816125648</v>
      </c>
      <c r="L36" s="3">
        <v>45.43550166091281</v>
      </c>
      <c r="M36" s="11"/>
    </row>
    <row r="37" spans="1:13" ht="12.75">
      <c r="A37" s="3" t="s">
        <v>34</v>
      </c>
      <c r="B37" s="3">
        <v>0.04645984859958861</v>
      </c>
      <c r="C37" s="3">
        <v>0.016672862566408198</v>
      </c>
      <c r="E37" s="3">
        <v>0.04616373638775709</v>
      </c>
      <c r="F37" s="3">
        <v>0.009797617259764703</v>
      </c>
      <c r="H37" s="3">
        <f>AVERAGE(B37,E37)</f>
        <v>0.04631179249367285</v>
      </c>
      <c r="I37" s="3">
        <f>STDEV(B37,E37)</f>
        <v>0.00020938295297821924</v>
      </c>
      <c r="K37" s="3">
        <v>0.2797756150573711</v>
      </c>
      <c r="L37" s="3">
        <v>0.33370741904819656</v>
      </c>
      <c r="M37" s="11"/>
    </row>
    <row r="38" spans="1:13" ht="12.75">
      <c r="A38" s="3" t="s">
        <v>32</v>
      </c>
      <c r="B38" s="3">
        <v>100</v>
      </c>
      <c r="C38" s="3">
        <v>2.0097183471152322E-14</v>
      </c>
      <c r="E38" s="3">
        <v>100</v>
      </c>
      <c r="F38" s="3">
        <v>1.0048591735576161E-14</v>
      </c>
      <c r="H38" s="3">
        <f>AVERAGE(B38,E38)</f>
        <v>100</v>
      </c>
      <c r="I38" s="3">
        <f>STDEV(B38,E38)</f>
        <v>0</v>
      </c>
      <c r="K38" s="3">
        <v>100</v>
      </c>
      <c r="L38" s="3">
        <v>100</v>
      </c>
      <c r="M38" s="11"/>
    </row>
    <row r="39" ht="12.75">
      <c r="M39" s="11"/>
    </row>
    <row r="40" ht="12.75">
      <c r="M40" s="11"/>
    </row>
    <row r="41" ht="12.75">
      <c r="M41" s="11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38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.7109375" style="12" bestFit="1" customWidth="1"/>
    <col min="2" max="2" width="6.7109375" style="12" bestFit="1" customWidth="1"/>
    <col min="3" max="3" width="4.7109375" style="12" bestFit="1" customWidth="1"/>
    <col min="4" max="4" width="6.7109375" style="12" bestFit="1" customWidth="1"/>
    <col min="5" max="5" width="4.7109375" style="12" bestFit="1" customWidth="1"/>
    <col min="6" max="6" width="6.7109375" style="12" bestFit="1" customWidth="1"/>
    <col min="7" max="7" width="2.57421875" style="12" customWidth="1"/>
    <col min="8" max="8" width="6.7109375" style="12" bestFit="1" customWidth="1"/>
    <col min="9" max="9" width="4.7109375" style="12" bestFit="1" customWidth="1"/>
    <col min="10" max="10" width="6.7109375" style="12" bestFit="1" customWidth="1"/>
    <col min="11" max="11" width="4.7109375" style="12" bestFit="1" customWidth="1"/>
    <col min="12" max="12" width="2.57421875" style="12" customWidth="1"/>
    <col min="13" max="15" width="6.7109375" style="12" bestFit="1" customWidth="1"/>
    <col min="16" max="16" width="4.7109375" style="12" bestFit="1" customWidth="1"/>
    <col min="17" max="17" width="2.57421875" style="12" customWidth="1"/>
    <col min="18" max="18" width="6.7109375" style="12" bestFit="1" customWidth="1"/>
    <col min="19" max="19" width="4.7109375" style="12" bestFit="1" customWidth="1"/>
    <col min="20" max="20" width="6.7109375" style="12" bestFit="1" customWidth="1"/>
    <col min="21" max="21" width="4.7109375" style="12" bestFit="1" customWidth="1"/>
    <col min="22" max="22" width="2.57421875" style="12" customWidth="1"/>
    <col min="23" max="25" width="6.7109375" style="12" bestFit="1" customWidth="1"/>
    <col min="26" max="26" width="4.7109375" style="12" bestFit="1" customWidth="1"/>
    <col min="27" max="27" width="6.7109375" style="12" bestFit="1" customWidth="1"/>
    <col min="28" max="28" width="3.421875" style="12" customWidth="1"/>
    <col min="29" max="29" width="6.57421875" style="12" customWidth="1"/>
    <col min="30" max="30" width="5.8515625" style="12" customWidth="1"/>
    <col min="31" max="31" width="6.8515625" style="12" customWidth="1"/>
    <col min="32" max="32" width="5.8515625" style="12" customWidth="1"/>
    <col min="33" max="35" width="7.140625" style="12" customWidth="1"/>
    <col min="36" max="36" width="8.7109375" style="12" bestFit="1" customWidth="1"/>
    <col min="37" max="39" width="7.00390625" style="12" bestFit="1" customWidth="1"/>
    <col min="40" max="40" width="2.8515625" style="12" customWidth="1"/>
    <col min="41" max="42" width="7.00390625" style="12" bestFit="1" customWidth="1"/>
    <col min="43" max="43" width="2.8515625" style="12" customWidth="1"/>
    <col min="44" max="47" width="7.00390625" style="12" bestFit="1" customWidth="1"/>
    <col min="48" max="48" width="2.8515625" style="12" customWidth="1"/>
    <col min="49" max="49" width="8.140625" style="12" customWidth="1"/>
    <col min="50" max="50" width="2.8515625" style="12" customWidth="1"/>
    <col min="51" max="52" width="6.7109375" style="12" bestFit="1" customWidth="1"/>
    <col min="53" max="54" width="7.00390625" style="12" bestFit="1" customWidth="1"/>
    <col min="55" max="55" width="6.7109375" style="12" bestFit="1" customWidth="1"/>
    <col min="56" max="56" width="2.8515625" style="12" customWidth="1"/>
    <col min="57" max="60" width="7.00390625" style="12" bestFit="1" customWidth="1"/>
    <col min="61" max="61" width="2.28125" style="12" customWidth="1"/>
    <col min="62" max="63" width="6.7109375" style="12" bestFit="1" customWidth="1"/>
    <col min="64" max="65" width="7.00390625" style="12" bestFit="1" customWidth="1"/>
    <col min="66" max="16384" width="11.421875" style="12" customWidth="1"/>
  </cols>
  <sheetData>
    <row r="1" ht="15">
      <c r="A1" s="17" t="s">
        <v>109</v>
      </c>
    </row>
    <row r="3" ht="12.75">
      <c r="A3" s="12" t="s">
        <v>83</v>
      </c>
    </row>
    <row r="4" spans="1:29" ht="12.75">
      <c r="A4" s="12" t="s">
        <v>92</v>
      </c>
      <c r="AC4" s="12" t="s">
        <v>40</v>
      </c>
    </row>
    <row r="6" spans="4:33" ht="12.75">
      <c r="D6" s="12" t="s">
        <v>43</v>
      </c>
      <c r="F6" s="12" t="s">
        <v>42</v>
      </c>
      <c r="J6" s="12" t="s">
        <v>43</v>
      </c>
      <c r="O6" s="12" t="s">
        <v>43</v>
      </c>
      <c r="T6" s="12" t="s">
        <v>43</v>
      </c>
      <c r="Y6" s="12" t="s">
        <v>43</v>
      </c>
      <c r="AA6" s="12" t="s">
        <v>43</v>
      </c>
      <c r="AC6" s="12" t="s">
        <v>43</v>
      </c>
      <c r="AG6" s="12" t="s">
        <v>57</v>
      </c>
    </row>
    <row r="7" spans="2:23" ht="12.75">
      <c r="B7" s="12" t="s">
        <v>67</v>
      </c>
      <c r="H7" s="12" t="s">
        <v>67</v>
      </c>
      <c r="M7" s="12" t="s">
        <v>67</v>
      </c>
      <c r="R7" s="12" t="s">
        <v>67</v>
      </c>
      <c r="W7" s="12" t="s">
        <v>67</v>
      </c>
    </row>
    <row r="8" spans="1:47" ht="12.75">
      <c r="A8" s="1" t="s">
        <v>38</v>
      </c>
      <c r="B8" s="12" t="s">
        <v>4</v>
      </c>
      <c r="C8" s="3" t="s">
        <v>66</v>
      </c>
      <c r="D8" s="12" t="s">
        <v>4</v>
      </c>
      <c r="E8" s="3" t="s">
        <v>66</v>
      </c>
      <c r="F8" s="12" t="s">
        <v>6</v>
      </c>
      <c r="H8" s="12" t="s">
        <v>4</v>
      </c>
      <c r="I8" s="3" t="s">
        <v>66</v>
      </c>
      <c r="J8" s="12" t="s">
        <v>3</v>
      </c>
      <c r="K8" s="3" t="s">
        <v>66</v>
      </c>
      <c r="M8" s="12" t="s">
        <v>6</v>
      </c>
      <c r="N8" s="12" t="s">
        <v>6</v>
      </c>
      <c r="O8" s="12" t="s">
        <v>3</v>
      </c>
      <c r="P8" s="3" t="s">
        <v>66</v>
      </c>
      <c r="R8" s="12" t="s">
        <v>4</v>
      </c>
      <c r="S8" s="3" t="s">
        <v>66</v>
      </c>
      <c r="T8" s="12" t="s">
        <v>3</v>
      </c>
      <c r="U8" s="3" t="s">
        <v>66</v>
      </c>
      <c r="W8" s="12" t="s">
        <v>6</v>
      </c>
      <c r="X8" s="12" t="s">
        <v>6</v>
      </c>
      <c r="Y8" s="12" t="s">
        <v>4</v>
      </c>
      <c r="Z8" s="3" t="s">
        <v>66</v>
      </c>
      <c r="AA8" s="12" t="s">
        <v>6</v>
      </c>
      <c r="AC8" s="12" t="s">
        <v>0</v>
      </c>
      <c r="AD8" s="3" t="s">
        <v>66</v>
      </c>
      <c r="AE8" s="12" t="s">
        <v>94</v>
      </c>
      <c r="AF8" s="3" t="s">
        <v>66</v>
      </c>
      <c r="AG8" s="12" t="s">
        <v>4</v>
      </c>
      <c r="AH8" s="3" t="s">
        <v>66</v>
      </c>
      <c r="AI8" s="12" t="s">
        <v>6</v>
      </c>
      <c r="AK8" s="3"/>
      <c r="AM8" s="3"/>
      <c r="AP8" s="3"/>
      <c r="AS8" s="3"/>
      <c r="AU8" s="3"/>
    </row>
    <row r="9" spans="2:35" ht="12.75">
      <c r="B9" s="12" t="s">
        <v>7</v>
      </c>
      <c r="D9" s="12" t="s">
        <v>8</v>
      </c>
      <c r="F9" s="12" t="s">
        <v>8</v>
      </c>
      <c r="H9" s="12" t="s">
        <v>7</v>
      </c>
      <c r="J9" s="12" t="s">
        <v>8</v>
      </c>
      <c r="M9" s="12" t="s">
        <v>7</v>
      </c>
      <c r="N9" s="12" t="s">
        <v>7</v>
      </c>
      <c r="O9" s="12" t="s">
        <v>8</v>
      </c>
      <c r="R9" s="12" t="s">
        <v>7</v>
      </c>
      <c r="T9" s="12" t="s">
        <v>8</v>
      </c>
      <c r="W9" s="12" t="s">
        <v>7</v>
      </c>
      <c r="X9" s="12" t="s">
        <v>7</v>
      </c>
      <c r="Y9" s="12" t="s">
        <v>8</v>
      </c>
      <c r="AA9" s="12" t="s">
        <v>8</v>
      </c>
      <c r="AC9" s="12" t="s">
        <v>7</v>
      </c>
      <c r="AE9" s="12" t="s">
        <v>8</v>
      </c>
      <c r="AG9" s="12" t="s">
        <v>7</v>
      </c>
      <c r="AI9" s="12" t="s">
        <v>8</v>
      </c>
    </row>
    <row r="11" spans="1:35" ht="12.75">
      <c r="A11" s="12" t="s">
        <v>16</v>
      </c>
      <c r="B11" s="12">
        <v>45.678</v>
      </c>
      <c r="C11" s="12">
        <v>0.04525483399593908</v>
      </c>
      <c r="D11" s="12">
        <v>45.752</v>
      </c>
      <c r="E11" s="12">
        <v>0.521844804515484</v>
      </c>
      <c r="F11" s="12">
        <v>50.483</v>
      </c>
      <c r="H11" s="12">
        <v>45.3005</v>
      </c>
      <c r="I11" s="12">
        <v>0.05868986283848232</v>
      </c>
      <c r="J11" s="12">
        <v>45.717000000000006</v>
      </c>
      <c r="K11" s="12">
        <v>0.1191469680688523</v>
      </c>
      <c r="M11" s="12">
        <v>45.259</v>
      </c>
      <c r="N11" s="12">
        <v>48.521</v>
      </c>
      <c r="O11" s="12">
        <v>45.603</v>
      </c>
      <c r="P11" s="12">
        <v>0.12325988804148752</v>
      </c>
      <c r="R11" s="12">
        <v>45.5945</v>
      </c>
      <c r="S11" s="12">
        <v>0.4603265145528887</v>
      </c>
      <c r="T11" s="12">
        <v>45.90766666666667</v>
      </c>
      <c r="U11" s="12">
        <v>0.06505382386916149</v>
      </c>
      <c r="W11" s="12">
        <v>45.725</v>
      </c>
      <c r="X11" s="12">
        <v>50.983</v>
      </c>
      <c r="Y11" s="12">
        <v>45.537000000000006</v>
      </c>
      <c r="Z11" s="12">
        <v>0.12727922061357835</v>
      </c>
      <c r="AA11" s="12">
        <v>47.79</v>
      </c>
      <c r="AC11" s="12">
        <f>AVERAGE(B11,H11,M11,R11,W11)</f>
        <v>45.511399999999995</v>
      </c>
      <c r="AD11" s="12">
        <f>STDEV(B11,H11,M11,R11,W11)</f>
        <v>0.21706606137455814</v>
      </c>
      <c r="AE11" s="12">
        <f aca="true" t="shared" si="0" ref="AE11:AE37">AVERAGE(D11,J11,O11,T11,Y11,AA11)</f>
        <v>46.05111111111111</v>
      </c>
      <c r="AF11" s="12">
        <f aca="true" t="shared" si="1" ref="AF11:AF37">STDEV(D11,J11,O11,T11,Y11,AA11)</f>
        <v>0.8614548589885307</v>
      </c>
      <c r="AG11" s="12">
        <f>AVERAGE(N11,X11)</f>
        <v>49.751999999999995</v>
      </c>
      <c r="AH11" s="12">
        <f>STDEV(N11,X11)</f>
        <v>1.7408968952814017</v>
      </c>
      <c r="AI11" s="12">
        <f>F11</f>
        <v>50.483</v>
      </c>
    </row>
    <row r="12" spans="1:35" ht="12.75">
      <c r="A12" s="12" t="s">
        <v>19</v>
      </c>
      <c r="B12" s="12">
        <v>0</v>
      </c>
      <c r="C12" s="12">
        <v>0</v>
      </c>
      <c r="D12" s="12">
        <v>0.0025</v>
      </c>
      <c r="E12" s="12">
        <v>0.0035355339059327377</v>
      </c>
      <c r="F12" s="12">
        <v>0.022</v>
      </c>
      <c r="H12" s="12">
        <v>0.0135</v>
      </c>
      <c r="I12" s="12">
        <v>0.01909188309203678</v>
      </c>
      <c r="J12" s="12">
        <v>0.004</v>
      </c>
      <c r="K12" s="12">
        <v>0.0069282032302755096</v>
      </c>
      <c r="M12" s="12">
        <v>0.027</v>
      </c>
      <c r="N12" s="12">
        <v>0</v>
      </c>
      <c r="O12" s="12">
        <v>0.007333333333333333</v>
      </c>
      <c r="P12" s="12">
        <v>0.012701705922171767</v>
      </c>
      <c r="R12" s="12">
        <v>0</v>
      </c>
      <c r="S12" s="12">
        <v>0</v>
      </c>
      <c r="T12" s="12">
        <v>0.004</v>
      </c>
      <c r="U12" s="12">
        <v>0.00848528137423857</v>
      </c>
      <c r="W12" s="12">
        <v>0</v>
      </c>
      <c r="X12" s="12">
        <v>0.038</v>
      </c>
      <c r="Y12" s="12">
        <v>0</v>
      </c>
      <c r="Z12" s="12">
        <v>0</v>
      </c>
      <c r="AA12" s="12">
        <v>0.012</v>
      </c>
      <c r="AC12" s="12">
        <f aca="true" t="shared" si="2" ref="AC12:AC38">AVERAGE(B12,H12,M12,R12,W12)</f>
        <v>0.0081</v>
      </c>
      <c r="AD12" s="12">
        <f aca="true" t="shared" si="3" ref="AD12:AD38">STDEV(B12,H12,M12,R12,W12)</f>
        <v>0.012074767078498864</v>
      </c>
      <c r="AE12" s="12">
        <f t="shared" si="0"/>
        <v>0.0049722222222222225</v>
      </c>
      <c r="AF12" s="12">
        <f t="shared" si="1"/>
        <v>0.004187835116496704</v>
      </c>
      <c r="AG12" s="12">
        <f aca="true" t="shared" si="4" ref="AG12:AG38">AVERAGE(N12,X12)</f>
        <v>0.019</v>
      </c>
      <c r="AH12" s="12">
        <f aca="true" t="shared" si="5" ref="AH12:AH38">STDEV(N12,X12)</f>
        <v>0.026870057685088804</v>
      </c>
      <c r="AI12" s="12">
        <f aca="true" t="shared" si="6" ref="AI12:AI38">F12</f>
        <v>0.022</v>
      </c>
    </row>
    <row r="13" spans="1:35" ht="12.75">
      <c r="A13" s="12" t="s">
        <v>15</v>
      </c>
      <c r="B13" s="12">
        <v>34.4405</v>
      </c>
      <c r="C13" s="12">
        <v>0.3500178566874616</v>
      </c>
      <c r="D13" s="12">
        <v>34.447</v>
      </c>
      <c r="E13" s="12">
        <v>0.1400071426749367</v>
      </c>
      <c r="F13" s="12">
        <v>31.68</v>
      </c>
      <c r="H13" s="12">
        <v>34.6375</v>
      </c>
      <c r="I13" s="12">
        <v>0.08697413408594362</v>
      </c>
      <c r="J13" s="12">
        <v>34.47266666666667</v>
      </c>
      <c r="K13" s="12">
        <v>0.2942895399654323</v>
      </c>
      <c r="M13" s="12">
        <v>34.395</v>
      </c>
      <c r="N13" s="12">
        <v>31.912</v>
      </c>
      <c r="O13" s="12">
        <v>34.32633333333333</v>
      </c>
      <c r="P13" s="12">
        <v>0.09307165698177519</v>
      </c>
      <c r="R13" s="12">
        <v>34.334</v>
      </c>
      <c r="S13" s="12">
        <v>0.16687720036002318</v>
      </c>
      <c r="T13" s="12">
        <v>33.891</v>
      </c>
      <c r="U13" s="12">
        <v>0.29132799385025515</v>
      </c>
      <c r="W13" s="12">
        <v>34.937</v>
      </c>
      <c r="X13" s="12">
        <v>29.685</v>
      </c>
      <c r="Y13" s="12">
        <v>34.5945</v>
      </c>
      <c r="Z13" s="12">
        <v>0.1138441917710301</v>
      </c>
      <c r="AA13" s="12">
        <v>32.816</v>
      </c>
      <c r="AC13" s="12">
        <f t="shared" si="2"/>
        <v>34.54880000000001</v>
      </c>
      <c r="AD13" s="12">
        <f t="shared" si="3"/>
        <v>0.2449945407547607</v>
      </c>
      <c r="AE13" s="12">
        <f t="shared" si="0"/>
        <v>34.091249999999995</v>
      </c>
      <c r="AF13" s="12">
        <f t="shared" si="1"/>
        <v>0.6703617079195543</v>
      </c>
      <c r="AG13" s="12">
        <f t="shared" si="4"/>
        <v>30.798499999999997</v>
      </c>
      <c r="AH13" s="12">
        <f t="shared" si="5"/>
        <v>1.5747268017024734</v>
      </c>
      <c r="AI13" s="12">
        <f t="shared" si="6"/>
        <v>31.68</v>
      </c>
    </row>
    <row r="14" spans="1:35" ht="12.75">
      <c r="A14" s="12" t="s">
        <v>21</v>
      </c>
      <c r="B14" s="12">
        <v>0.651</v>
      </c>
      <c r="C14" s="12">
        <v>0.019798989873223347</v>
      </c>
      <c r="D14" s="12">
        <v>0.544</v>
      </c>
      <c r="E14" s="12">
        <v>0.025455844122717536</v>
      </c>
      <c r="F14" s="12">
        <v>0.762</v>
      </c>
      <c r="H14" s="12">
        <v>0.647</v>
      </c>
      <c r="I14" s="12">
        <v>0.04949747468305896</v>
      </c>
      <c r="J14" s="12">
        <v>0.618</v>
      </c>
      <c r="K14" s="12">
        <v>0.03803945320321869</v>
      </c>
      <c r="M14" s="12">
        <v>0.719</v>
      </c>
      <c r="N14" s="12">
        <v>1.072</v>
      </c>
      <c r="O14" s="12">
        <v>0.6643333333333333</v>
      </c>
      <c r="P14" s="12">
        <v>0.02720906711619224</v>
      </c>
      <c r="R14" s="12">
        <v>0.669</v>
      </c>
      <c r="S14" s="12">
        <v>0.07778174593051951</v>
      </c>
      <c r="T14" s="12">
        <v>0.647</v>
      </c>
      <c r="U14" s="12">
        <v>0.03959797974644683</v>
      </c>
      <c r="W14" s="12">
        <v>0.59</v>
      </c>
      <c r="X14" s="12">
        <v>1.128</v>
      </c>
      <c r="Y14" s="12">
        <v>0.6014999999999999</v>
      </c>
      <c r="Z14" s="12">
        <v>0.024748737341531726</v>
      </c>
      <c r="AA14" s="12">
        <v>0.614</v>
      </c>
      <c r="AC14" s="12">
        <f t="shared" si="2"/>
        <v>0.6552</v>
      </c>
      <c r="AD14" s="12">
        <f t="shared" si="3"/>
        <v>0.04635946505299725</v>
      </c>
      <c r="AE14" s="12">
        <f t="shared" si="0"/>
        <v>0.6148055555555555</v>
      </c>
      <c r="AF14" s="12">
        <f t="shared" si="1"/>
        <v>0.041691248304472996</v>
      </c>
      <c r="AG14" s="12">
        <f t="shared" si="4"/>
        <v>1.1</v>
      </c>
      <c r="AH14" s="12">
        <f t="shared" si="5"/>
        <v>0.03959797974643842</v>
      </c>
      <c r="AI14" s="12">
        <f t="shared" si="6"/>
        <v>0.762</v>
      </c>
    </row>
    <row r="15" spans="1:35" ht="12.75">
      <c r="A15" s="12" t="s">
        <v>20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H15" s="12">
        <v>0</v>
      </c>
      <c r="I15" s="12">
        <v>0</v>
      </c>
      <c r="J15" s="12">
        <v>0</v>
      </c>
      <c r="K15" s="12">
        <v>0</v>
      </c>
      <c r="M15" s="12">
        <v>0</v>
      </c>
      <c r="N15" s="12">
        <v>0</v>
      </c>
      <c r="O15" s="12">
        <v>0</v>
      </c>
      <c r="P15" s="12">
        <v>0</v>
      </c>
      <c r="R15" s="12">
        <v>0</v>
      </c>
      <c r="S15" s="12">
        <v>0</v>
      </c>
      <c r="T15" s="12">
        <v>0.0016666666666666668</v>
      </c>
      <c r="U15" s="12">
        <v>0.0035355339059327377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C15" s="12">
        <f t="shared" si="2"/>
        <v>0</v>
      </c>
      <c r="AD15" s="12">
        <f t="shared" si="3"/>
        <v>0</v>
      </c>
      <c r="AE15" s="12">
        <f t="shared" si="0"/>
        <v>0.0002777777777777778</v>
      </c>
      <c r="AF15" s="12">
        <f t="shared" si="1"/>
        <v>0.0006804138174397717</v>
      </c>
      <c r="AG15" s="12">
        <f t="shared" si="4"/>
        <v>0</v>
      </c>
      <c r="AH15" s="12">
        <f t="shared" si="5"/>
        <v>0</v>
      </c>
      <c r="AI15" s="12">
        <f t="shared" si="6"/>
        <v>0</v>
      </c>
    </row>
    <row r="16" spans="1:35" ht="12.75">
      <c r="A16" s="12" t="s">
        <v>14</v>
      </c>
      <c r="B16" s="12">
        <v>0</v>
      </c>
      <c r="C16" s="12">
        <v>0</v>
      </c>
      <c r="D16" s="12">
        <v>0.0015</v>
      </c>
      <c r="E16" s="12">
        <v>0.0021213203435596424</v>
      </c>
      <c r="F16" s="12">
        <v>0.03</v>
      </c>
      <c r="H16" s="12">
        <v>0</v>
      </c>
      <c r="I16" s="12">
        <v>0</v>
      </c>
      <c r="J16" s="12">
        <v>0.0033333333333333335</v>
      </c>
      <c r="K16" s="12">
        <v>0.004163331998932265</v>
      </c>
      <c r="M16" s="12">
        <v>0</v>
      </c>
      <c r="N16" s="12">
        <v>0.315</v>
      </c>
      <c r="O16" s="12">
        <v>0.0033333333333333335</v>
      </c>
      <c r="P16" s="12">
        <v>0.005773502691896258</v>
      </c>
      <c r="R16" s="12">
        <v>0.0015</v>
      </c>
      <c r="S16" s="12">
        <v>0.0021213203435596424</v>
      </c>
      <c r="T16" s="12">
        <v>0.01</v>
      </c>
      <c r="U16" s="12">
        <v>0.004949747468305833</v>
      </c>
      <c r="W16" s="12">
        <v>0</v>
      </c>
      <c r="X16" s="12">
        <v>0.428</v>
      </c>
      <c r="Y16" s="12">
        <v>0</v>
      </c>
      <c r="Z16" s="12">
        <v>0</v>
      </c>
      <c r="AA16" s="12">
        <v>0.051</v>
      </c>
      <c r="AC16" s="12">
        <f t="shared" si="2"/>
        <v>0.00030000000000000003</v>
      </c>
      <c r="AD16" s="12">
        <f t="shared" si="3"/>
        <v>0.000670820393249937</v>
      </c>
      <c r="AE16" s="12">
        <f t="shared" si="0"/>
        <v>0.011527777777777777</v>
      </c>
      <c r="AF16" s="12">
        <f t="shared" si="1"/>
        <v>0.019637384037897</v>
      </c>
      <c r="AG16" s="12">
        <f t="shared" si="4"/>
        <v>0.3715</v>
      </c>
      <c r="AH16" s="12">
        <f t="shared" si="5"/>
        <v>0.07990306627407996</v>
      </c>
      <c r="AI16" s="12">
        <f t="shared" si="6"/>
        <v>0.03</v>
      </c>
    </row>
    <row r="17" spans="1:35" ht="12.75">
      <c r="A17" s="12" t="s">
        <v>18</v>
      </c>
      <c r="B17" s="12">
        <v>17.8705</v>
      </c>
      <c r="C17" s="12">
        <v>0.08273149339882417</v>
      </c>
      <c r="D17" s="12">
        <v>17.8885</v>
      </c>
      <c r="E17" s="12">
        <v>0.07283199846221548</v>
      </c>
      <c r="F17" s="12">
        <v>14.705</v>
      </c>
      <c r="H17" s="12">
        <v>17.9975</v>
      </c>
      <c r="I17" s="12">
        <v>0.055861435713737695</v>
      </c>
      <c r="J17" s="12">
        <v>17.823333333333334</v>
      </c>
      <c r="K17" s="12">
        <v>0.18539777057261123</v>
      </c>
      <c r="M17" s="12">
        <v>17.557</v>
      </c>
      <c r="N17" s="12">
        <v>15.248</v>
      </c>
      <c r="O17" s="12">
        <v>17.667</v>
      </c>
      <c r="P17" s="12">
        <v>0.1393879478288762</v>
      </c>
      <c r="R17" s="12">
        <v>17.787</v>
      </c>
      <c r="S17" s="12">
        <v>0.13717871555064182</v>
      </c>
      <c r="T17" s="12">
        <v>17.487</v>
      </c>
      <c r="U17" s="12">
        <v>0.026162950903901576</v>
      </c>
      <c r="W17" s="12">
        <v>17.86</v>
      </c>
      <c r="X17" s="12">
        <v>14.36</v>
      </c>
      <c r="Y17" s="12">
        <v>18.0565</v>
      </c>
      <c r="Z17" s="12">
        <v>0.210010714012412</v>
      </c>
      <c r="AA17" s="12">
        <v>16.214</v>
      </c>
      <c r="AC17" s="12">
        <f t="shared" si="2"/>
        <v>17.8144</v>
      </c>
      <c r="AD17" s="12">
        <f t="shared" si="3"/>
        <v>0.16260204488287314</v>
      </c>
      <c r="AE17" s="12">
        <f t="shared" si="0"/>
        <v>17.52272222222222</v>
      </c>
      <c r="AF17" s="12">
        <f t="shared" si="1"/>
        <v>0.6699141957218497</v>
      </c>
      <c r="AG17" s="12">
        <f t="shared" si="4"/>
        <v>14.803999999999998</v>
      </c>
      <c r="AH17" s="12">
        <f t="shared" si="5"/>
        <v>0.6279108216937002</v>
      </c>
      <c r="AI17" s="12">
        <f t="shared" si="6"/>
        <v>14.705</v>
      </c>
    </row>
    <row r="18" spans="1:35" ht="12.75">
      <c r="A18" s="12" t="s">
        <v>13</v>
      </c>
      <c r="B18" s="12">
        <v>1.2795</v>
      </c>
      <c r="C18" s="12">
        <v>0.03606244584050367</v>
      </c>
      <c r="D18" s="12">
        <v>1.391</v>
      </c>
      <c r="E18" s="12">
        <v>0.09333809511662694</v>
      </c>
      <c r="F18" s="12">
        <v>3.142</v>
      </c>
      <c r="H18" s="12">
        <v>1.2315</v>
      </c>
      <c r="I18" s="12">
        <v>0.038890872965249054</v>
      </c>
      <c r="J18" s="12">
        <v>1.2976666666666665</v>
      </c>
      <c r="K18" s="12">
        <v>0.06798774399355581</v>
      </c>
      <c r="M18" s="12">
        <v>1.295</v>
      </c>
      <c r="N18" s="12">
        <v>2.37</v>
      </c>
      <c r="O18" s="12">
        <v>1.3783333333333332</v>
      </c>
      <c r="P18" s="12">
        <v>0.06431433225443065</v>
      </c>
      <c r="R18" s="12">
        <v>1.36</v>
      </c>
      <c r="S18" s="12">
        <v>0.1767766952966369</v>
      </c>
      <c r="T18" s="12">
        <v>1.5626666666666669</v>
      </c>
      <c r="U18" s="12">
        <v>0.08768124086712635</v>
      </c>
      <c r="W18" s="12">
        <v>1.193</v>
      </c>
      <c r="X18" s="12">
        <v>3.359</v>
      </c>
      <c r="Y18" s="12">
        <v>1.3014999999999999</v>
      </c>
      <c r="Z18" s="12">
        <v>0.07283199846221929</v>
      </c>
      <c r="AA18" s="12">
        <v>2.146</v>
      </c>
      <c r="AC18" s="12">
        <f t="shared" si="2"/>
        <v>1.2718</v>
      </c>
      <c r="AD18" s="12">
        <f t="shared" si="3"/>
        <v>0.06365983820274934</v>
      </c>
      <c r="AE18" s="12">
        <f t="shared" si="0"/>
        <v>1.5128611111111112</v>
      </c>
      <c r="AF18" s="12">
        <f t="shared" si="1"/>
        <v>0.3247385002098119</v>
      </c>
      <c r="AG18" s="12">
        <f t="shared" si="4"/>
        <v>2.8645</v>
      </c>
      <c r="AH18" s="12">
        <f t="shared" si="5"/>
        <v>0.699328606593496</v>
      </c>
      <c r="AI18" s="12">
        <f t="shared" si="6"/>
        <v>3.142</v>
      </c>
    </row>
    <row r="19" spans="1:35" ht="12.75">
      <c r="A19" s="12" t="s">
        <v>17</v>
      </c>
      <c r="B19" s="12">
        <v>0</v>
      </c>
      <c r="C19" s="12">
        <v>0</v>
      </c>
      <c r="D19" s="12">
        <v>0.012</v>
      </c>
      <c r="E19" s="12">
        <v>0.00282842712474619</v>
      </c>
      <c r="F19" s="12">
        <v>0.03</v>
      </c>
      <c r="H19" s="12">
        <v>0.003</v>
      </c>
      <c r="I19" s="12">
        <v>0.004242640687119285</v>
      </c>
      <c r="J19" s="12">
        <v>0.0016666666666666668</v>
      </c>
      <c r="K19" s="12">
        <v>0.002886751345948129</v>
      </c>
      <c r="M19" s="12">
        <v>0.002</v>
      </c>
      <c r="N19" s="12">
        <v>0.028</v>
      </c>
      <c r="O19" s="12">
        <v>0.006333333333333333</v>
      </c>
      <c r="P19" s="12">
        <v>0.0020816659994661326</v>
      </c>
      <c r="R19" s="12">
        <v>0.0025</v>
      </c>
      <c r="S19" s="12">
        <v>0.0035355339059327377</v>
      </c>
      <c r="T19" s="12">
        <v>0.004</v>
      </c>
      <c r="U19" s="12">
        <v>0.007778174593052022</v>
      </c>
      <c r="W19" s="12">
        <v>0.002</v>
      </c>
      <c r="X19" s="12">
        <v>0.028</v>
      </c>
      <c r="Y19" s="12">
        <v>0.0025</v>
      </c>
      <c r="Z19" s="12">
        <v>0.0035355339059327377</v>
      </c>
      <c r="AA19" s="12">
        <v>0.005</v>
      </c>
      <c r="AC19" s="12">
        <f t="shared" si="2"/>
        <v>0.0019</v>
      </c>
      <c r="AD19" s="12">
        <f t="shared" si="3"/>
        <v>0.001140175425099138</v>
      </c>
      <c r="AE19" s="12">
        <f t="shared" si="0"/>
        <v>0.00525</v>
      </c>
      <c r="AF19" s="12">
        <f t="shared" si="1"/>
        <v>0.0037084737801119446</v>
      </c>
      <c r="AG19" s="12">
        <f t="shared" si="4"/>
        <v>0.028</v>
      </c>
      <c r="AH19" s="12">
        <f t="shared" si="5"/>
        <v>0</v>
      </c>
      <c r="AI19" s="12">
        <f t="shared" si="6"/>
        <v>0.03</v>
      </c>
    </row>
    <row r="21" spans="1:35" ht="12.75">
      <c r="A21" s="12" t="s">
        <v>22</v>
      </c>
      <c r="B21" s="12">
        <v>99.9225</v>
      </c>
      <c r="C21" s="12">
        <v>0.33163308037838535</v>
      </c>
      <c r="D21" s="12">
        <v>100.042</v>
      </c>
      <c r="E21" s="12">
        <v>0.42992092296026413</v>
      </c>
      <c r="F21" s="12">
        <v>100.857</v>
      </c>
      <c r="H21" s="12">
        <v>99.8345</v>
      </c>
      <c r="I21" s="12">
        <v>0.11808683245815456</v>
      </c>
      <c r="J21" s="12">
        <v>99.94966666666666</v>
      </c>
      <c r="K21" s="12">
        <v>0.41335860138058583</v>
      </c>
      <c r="M21" s="12">
        <v>99.258</v>
      </c>
      <c r="N21" s="12">
        <v>99.47</v>
      </c>
      <c r="O21" s="12">
        <v>99.66633333333333</v>
      </c>
      <c r="P21" s="12">
        <v>0.3075163952268753</v>
      </c>
      <c r="R21" s="12">
        <v>99.75200000000001</v>
      </c>
      <c r="S21" s="12">
        <v>0.4058792923914846</v>
      </c>
      <c r="T21" s="12">
        <v>99.521</v>
      </c>
      <c r="U21" s="12">
        <v>0.18172644276494626</v>
      </c>
      <c r="W21" s="12">
        <v>100.311</v>
      </c>
      <c r="X21" s="12">
        <v>100.013</v>
      </c>
      <c r="Y21" s="12">
        <v>100.106</v>
      </c>
      <c r="Z21" s="12">
        <v>0.13717871555019207</v>
      </c>
      <c r="AA21" s="12">
        <v>99.651</v>
      </c>
      <c r="AC21" s="12">
        <f t="shared" si="2"/>
        <v>99.81559999999999</v>
      </c>
      <c r="AD21" s="12">
        <f t="shared" si="3"/>
        <v>0.37820916831963264</v>
      </c>
      <c r="AE21" s="12">
        <f t="shared" si="0"/>
        <v>99.82266666666668</v>
      </c>
      <c r="AF21" s="12">
        <f t="shared" si="1"/>
        <v>0.24059352535852685</v>
      </c>
      <c r="AG21" s="12">
        <f t="shared" si="4"/>
        <v>99.7415</v>
      </c>
      <c r="AH21" s="12">
        <f t="shared" si="5"/>
        <v>0.3839589821877739</v>
      </c>
      <c r="AI21" s="12">
        <f t="shared" si="6"/>
        <v>100.857</v>
      </c>
    </row>
    <row r="23" spans="1:35" ht="12.75">
      <c r="A23" s="12" t="s">
        <v>26</v>
      </c>
      <c r="B23" s="12">
        <v>1.263688769300897</v>
      </c>
      <c r="C23" s="12">
        <v>0.0055570253854299815</v>
      </c>
      <c r="D23" s="12">
        <v>1.262829687985425</v>
      </c>
      <c r="E23" s="12">
        <v>0.00878887668026303</v>
      </c>
      <c r="F23" s="12">
        <v>1.371771247582102</v>
      </c>
      <c r="H23" s="12">
        <v>1.254297354240474</v>
      </c>
      <c r="I23" s="12">
        <v>0.0026602621654020562</v>
      </c>
      <c r="J23" s="12">
        <v>1.264174220029955</v>
      </c>
      <c r="K23" s="12">
        <v>0.006756666095937352</v>
      </c>
      <c r="M23" s="12">
        <v>1.2602078611253744</v>
      </c>
      <c r="N23" s="12">
        <v>1.342022400302012</v>
      </c>
      <c r="O23" s="12">
        <v>1.2639558514242604</v>
      </c>
      <c r="P23" s="12">
        <v>0.0023196408634540097</v>
      </c>
      <c r="R23" s="12">
        <v>1.2627730428644894</v>
      </c>
      <c r="S23" s="12">
        <v>0.0067244640551020265</v>
      </c>
      <c r="T23" s="12">
        <v>1.6012349130324333</v>
      </c>
      <c r="U23" s="12">
        <v>0.696205474476223</v>
      </c>
      <c r="W23" s="12">
        <v>1.2602757763709214</v>
      </c>
      <c r="X23" s="12">
        <v>1.3966324385111981</v>
      </c>
      <c r="Y23" s="12">
        <v>1.256863063871714</v>
      </c>
      <c r="Z23" s="12">
        <v>0.004730387179228854</v>
      </c>
      <c r="AA23" s="12">
        <v>1.3201122126980218</v>
      </c>
      <c r="AC23" s="12">
        <f t="shared" si="2"/>
        <v>1.2602485607804312</v>
      </c>
      <c r="AD23" s="12">
        <f t="shared" si="3"/>
        <v>0.003661533179165934</v>
      </c>
      <c r="AE23" s="12">
        <f t="shared" si="0"/>
        <v>1.3281949915069682</v>
      </c>
      <c r="AF23" s="12">
        <f t="shared" si="1"/>
        <v>0.13579567236374523</v>
      </c>
      <c r="AG23" s="12">
        <f t="shared" si="4"/>
        <v>1.3693274194066052</v>
      </c>
      <c r="AH23" s="12">
        <f t="shared" si="5"/>
        <v>0.03861512833856287</v>
      </c>
      <c r="AI23" s="12">
        <f t="shared" si="6"/>
        <v>1.371771247582102</v>
      </c>
    </row>
    <row r="24" spans="1:35" ht="12.75">
      <c r="A24" s="12" t="s">
        <v>29</v>
      </c>
      <c r="B24" s="12">
        <v>0</v>
      </c>
      <c r="C24" s="12">
        <v>0</v>
      </c>
      <c r="D24" s="12">
        <v>5.1729567432221455E-05</v>
      </c>
      <c r="E24" s="12">
        <v>7.315665583834114E-05</v>
      </c>
      <c r="F24" s="12">
        <v>0.00044955203756660736</v>
      </c>
      <c r="H24" s="12">
        <v>0.0002809300928773082</v>
      </c>
      <c r="I24" s="12">
        <v>0.0003972951474258225</v>
      </c>
      <c r="J24" s="12">
        <v>8.333156003953675E-05</v>
      </c>
      <c r="K24" s="12">
        <v>0.00014433449586245402</v>
      </c>
      <c r="M24" s="12">
        <v>0.0005653556591594316</v>
      </c>
      <c r="N24" s="12">
        <v>0</v>
      </c>
      <c r="O24" s="12">
        <v>0.00015239842682092082</v>
      </c>
      <c r="P24" s="12">
        <v>0.00026396181824740235</v>
      </c>
      <c r="R24" s="12">
        <v>0</v>
      </c>
      <c r="S24" s="12">
        <v>0</v>
      </c>
      <c r="T24" s="12">
        <v>8.354459593844979E-05</v>
      </c>
      <c r="U24" s="12">
        <v>0.0001772248509587038</v>
      </c>
      <c r="W24" s="12">
        <v>0</v>
      </c>
      <c r="X24" s="12">
        <v>0.000782818505253569</v>
      </c>
      <c r="Y24" s="12">
        <v>0</v>
      </c>
      <c r="Z24" s="12">
        <v>0</v>
      </c>
      <c r="AA24" s="12">
        <v>0.00024927332894508216</v>
      </c>
      <c r="AC24" s="12">
        <f t="shared" si="2"/>
        <v>0.00016925715040734795</v>
      </c>
      <c r="AD24" s="12">
        <f t="shared" si="3"/>
        <v>0.0002526404676648074</v>
      </c>
      <c r="AE24" s="12">
        <f t="shared" si="0"/>
        <v>0.00010337957986270183</v>
      </c>
      <c r="AF24" s="12">
        <f t="shared" si="1"/>
        <v>8.699223457434431E-05</v>
      </c>
      <c r="AG24" s="12">
        <f t="shared" si="4"/>
        <v>0.0003914092526267845</v>
      </c>
      <c r="AH24" s="12">
        <f t="shared" si="5"/>
        <v>0.0005535362735031156</v>
      </c>
      <c r="AI24" s="12">
        <f t="shared" si="6"/>
        <v>0.00044955203756660736</v>
      </c>
    </row>
    <row r="25" spans="1:35" ht="12.75">
      <c r="A25" s="12" t="s">
        <v>25</v>
      </c>
      <c r="B25" s="12">
        <v>1.1229229682588227</v>
      </c>
      <c r="C25" s="12">
        <v>0.007586865515818826</v>
      </c>
      <c r="D25" s="12">
        <v>1.1206158599430718</v>
      </c>
      <c r="E25" s="12">
        <v>0.009537334857956312</v>
      </c>
      <c r="F25" s="12">
        <v>1.0145592995368962</v>
      </c>
      <c r="H25" s="12">
        <v>1.1303139560849642</v>
      </c>
      <c r="I25" s="12">
        <v>0.001905293226067777</v>
      </c>
      <c r="J25" s="12">
        <v>1.1234381203899473</v>
      </c>
      <c r="K25" s="12">
        <v>0.005143214804040844</v>
      </c>
      <c r="M25" s="12">
        <v>1.1287253186365251</v>
      </c>
      <c r="N25" s="12">
        <v>1.0402548946610422</v>
      </c>
      <c r="O25" s="12">
        <v>1.121303559179531</v>
      </c>
      <c r="P25" s="12">
        <v>0.004236753940642053</v>
      </c>
      <c r="R25" s="12">
        <v>1.1207492723492831</v>
      </c>
      <c r="S25" s="12">
        <v>0.01079434435157549</v>
      </c>
      <c r="T25" s="12">
        <v>1.3970255868221322</v>
      </c>
      <c r="U25" s="12">
        <v>0.6218169683442016</v>
      </c>
      <c r="W25" s="12">
        <v>1.1348885312268115</v>
      </c>
      <c r="X25" s="12">
        <v>0.9584059773436268</v>
      </c>
      <c r="Y25" s="12">
        <v>1.125343349217939</v>
      </c>
      <c r="Z25" s="12">
        <v>0.0026133209784772156</v>
      </c>
      <c r="AA25" s="12">
        <v>1.0683540089473242</v>
      </c>
      <c r="AC25" s="12">
        <f t="shared" si="2"/>
        <v>1.1275200093112816</v>
      </c>
      <c r="AD25" s="12">
        <f t="shared" si="3"/>
        <v>0.00571247953628503</v>
      </c>
      <c r="AE25" s="12">
        <f t="shared" si="0"/>
        <v>1.1593467474166577</v>
      </c>
      <c r="AF25" s="12">
        <f t="shared" si="1"/>
        <v>0.11846006546935788</v>
      </c>
      <c r="AG25" s="12">
        <f t="shared" si="4"/>
        <v>0.9993304360023345</v>
      </c>
      <c r="AH25" s="12">
        <f t="shared" si="5"/>
        <v>0.05787592446792124</v>
      </c>
      <c r="AI25" s="12">
        <f t="shared" si="6"/>
        <v>1.0145592995368962</v>
      </c>
    </row>
    <row r="26" spans="1:35" ht="12.75">
      <c r="A26" s="12" t="s">
        <v>31</v>
      </c>
      <c r="B26" s="12">
        <v>0.015062317340613328</v>
      </c>
      <c r="C26" s="12">
        <v>0.000509380130292727</v>
      </c>
      <c r="D26" s="12">
        <v>0.012556118996487058</v>
      </c>
      <c r="E26" s="12">
        <v>0.0005317740454435919</v>
      </c>
      <c r="F26" s="12">
        <v>0.017315997154038882</v>
      </c>
      <c r="H26" s="12">
        <v>0.01498110479008206</v>
      </c>
      <c r="I26" s="12">
        <v>0.0011337713530954485</v>
      </c>
      <c r="J26" s="12">
        <v>0.014291514111300743</v>
      </c>
      <c r="K26" s="12">
        <v>0.0008878784901311183</v>
      </c>
      <c r="M26" s="12">
        <v>0.01674256967028334</v>
      </c>
      <c r="N26" s="12">
        <v>0.02479595281965038</v>
      </c>
      <c r="O26" s="12">
        <v>0.015398932405980696</v>
      </c>
      <c r="P26" s="12">
        <v>0.0006430195581416927</v>
      </c>
      <c r="R26" s="12">
        <v>0.015491195884714464</v>
      </c>
      <c r="S26" s="12">
        <v>0.001727664172769549</v>
      </c>
      <c r="T26" s="12">
        <v>0.018615495705333215</v>
      </c>
      <c r="U26" s="12">
        <v>0.0067206088771731625</v>
      </c>
      <c r="W26" s="12">
        <v>0.013599404146444914</v>
      </c>
      <c r="X26" s="12">
        <v>0.025841744685285023</v>
      </c>
      <c r="Y26" s="12">
        <v>0.013883722729129216</v>
      </c>
      <c r="Z26" s="12">
        <v>0.0005578098743867425</v>
      </c>
      <c r="AA26" s="12">
        <v>0.014183982392525859</v>
      </c>
      <c r="AC26" s="12">
        <f t="shared" si="2"/>
        <v>0.015175318366427621</v>
      </c>
      <c r="AD26" s="12">
        <f t="shared" si="3"/>
        <v>0.0011280568502753119</v>
      </c>
      <c r="AE26" s="12">
        <f t="shared" si="0"/>
        <v>0.014821627723459465</v>
      </c>
      <c r="AF26" s="12">
        <f t="shared" si="1"/>
        <v>0.0020700977049686762</v>
      </c>
      <c r="AG26" s="12">
        <f t="shared" si="4"/>
        <v>0.0253188487524677</v>
      </c>
      <c r="AH26" s="12">
        <f t="shared" si="5"/>
        <v>0.000739486519899988</v>
      </c>
      <c r="AI26" s="12">
        <f t="shared" si="6"/>
        <v>0.017315997154038882</v>
      </c>
    </row>
    <row r="27" spans="1:35" ht="12.75">
      <c r="A27" s="12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H27" s="12">
        <v>0</v>
      </c>
      <c r="I27" s="12">
        <v>0</v>
      </c>
      <c r="J27" s="12">
        <v>0</v>
      </c>
      <c r="K27" s="12">
        <v>0</v>
      </c>
      <c r="M27" s="12">
        <v>0</v>
      </c>
      <c r="N27" s="12">
        <v>0</v>
      </c>
      <c r="O27" s="12">
        <v>0</v>
      </c>
      <c r="P27" s="12">
        <v>0</v>
      </c>
      <c r="R27" s="12">
        <v>0</v>
      </c>
      <c r="S27" s="12">
        <v>0</v>
      </c>
      <c r="T27" s="12">
        <v>6.945527240494291E-05</v>
      </c>
      <c r="U27" s="12">
        <v>0.00014733688232008207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C27" s="12">
        <f t="shared" si="2"/>
        <v>0</v>
      </c>
      <c r="AD27" s="12">
        <f t="shared" si="3"/>
        <v>0</v>
      </c>
      <c r="AE27" s="12">
        <f t="shared" si="0"/>
        <v>1.1575878734157152E-05</v>
      </c>
      <c r="AF27" s="12">
        <f t="shared" si="1"/>
        <v>2.8354996223019863E-05</v>
      </c>
      <c r="AG27" s="12">
        <f t="shared" si="4"/>
        <v>0</v>
      </c>
      <c r="AH27" s="12">
        <f t="shared" si="5"/>
        <v>0</v>
      </c>
      <c r="AI27" s="12">
        <f t="shared" si="6"/>
        <v>0</v>
      </c>
    </row>
    <row r="28" spans="1:35" ht="12.75">
      <c r="A28" s="12" t="s">
        <v>24</v>
      </c>
      <c r="B28" s="12">
        <v>0</v>
      </c>
      <c r="C28" s="12">
        <v>0</v>
      </c>
      <c r="D28" s="12">
        <v>6.152872186193432E-05</v>
      </c>
      <c r="E28" s="12">
        <v>8.701475293262947E-05</v>
      </c>
      <c r="F28" s="12">
        <v>0.0012152519893765324</v>
      </c>
      <c r="H28" s="12">
        <v>0</v>
      </c>
      <c r="I28" s="12">
        <v>0</v>
      </c>
      <c r="J28" s="12">
        <v>0.0001369746340476105</v>
      </c>
      <c r="K28" s="12">
        <v>0.0001707267202812107</v>
      </c>
      <c r="M28" s="12">
        <v>0</v>
      </c>
      <c r="N28" s="12">
        <v>0.012988204599019296</v>
      </c>
      <c r="O28" s="12">
        <v>0.0001373237325868255</v>
      </c>
      <c r="P28" s="12">
        <v>0.0002378516819253837</v>
      </c>
      <c r="R28" s="12">
        <v>6.214208250382662E-05</v>
      </c>
      <c r="S28" s="12">
        <v>8.788217587101943E-05</v>
      </c>
      <c r="T28" s="12">
        <v>0.0004131930776879768</v>
      </c>
      <c r="U28" s="12">
        <v>0.0002049411694762337</v>
      </c>
      <c r="W28" s="12">
        <v>0</v>
      </c>
      <c r="X28" s="12">
        <v>0.017478696940149314</v>
      </c>
      <c r="Y28" s="12">
        <v>0</v>
      </c>
      <c r="Z28" s="12">
        <v>0</v>
      </c>
      <c r="AA28" s="12">
        <v>0.002100160761171203</v>
      </c>
      <c r="AC28" s="12">
        <f t="shared" si="2"/>
        <v>1.2428416500765324E-05</v>
      </c>
      <c r="AD28" s="12">
        <f t="shared" si="3"/>
        <v>2.7790784148391334E-05</v>
      </c>
      <c r="AE28" s="12">
        <f t="shared" si="0"/>
        <v>0.0004748634878925917</v>
      </c>
      <c r="AF28" s="12">
        <f t="shared" si="1"/>
        <v>0.0008086825571173627</v>
      </c>
      <c r="AG28" s="12">
        <f t="shared" si="4"/>
        <v>0.015233450769584305</v>
      </c>
      <c r="AH28" s="12">
        <f t="shared" si="5"/>
        <v>0.003175257585279292</v>
      </c>
      <c r="AI28" s="12">
        <f t="shared" si="6"/>
        <v>0.0012152519893765324</v>
      </c>
    </row>
    <row r="29" spans="1:35" ht="12.75">
      <c r="A29" s="12" t="s">
        <v>28</v>
      </c>
      <c r="B29" s="12">
        <v>0.529691787175245</v>
      </c>
      <c r="C29" s="12">
        <v>0.0006476940122751544</v>
      </c>
      <c r="D29" s="12">
        <v>0.5290311158216038</v>
      </c>
      <c r="E29" s="12">
        <v>0.004506190760226379</v>
      </c>
      <c r="F29" s="12">
        <v>0.42811378957729435</v>
      </c>
      <c r="H29" s="12">
        <v>0.5339081519197982</v>
      </c>
      <c r="I29" s="12">
        <v>0.0012165072509870813</v>
      </c>
      <c r="J29" s="12">
        <v>0.5280353368588308</v>
      </c>
      <c r="K29" s="12">
        <v>0.00339282653196309</v>
      </c>
      <c r="M29" s="12">
        <v>0.5237755083493494</v>
      </c>
      <c r="N29" s="12">
        <v>0.4518565194430954</v>
      </c>
      <c r="O29" s="12">
        <v>0.5246308321391286</v>
      </c>
      <c r="P29" s="12">
        <v>0.0025052098093983977</v>
      </c>
      <c r="R29" s="12">
        <v>0.5278270549796646</v>
      </c>
      <c r="S29" s="12">
        <v>0.006588939834128373</v>
      </c>
      <c r="T29" s="12">
        <v>0.6545905046565385</v>
      </c>
      <c r="U29" s="12">
        <v>0.28492155534753977</v>
      </c>
      <c r="W29" s="12">
        <v>0.5274131777020729</v>
      </c>
      <c r="X29" s="12">
        <v>0.42147209414042897</v>
      </c>
      <c r="Y29" s="12">
        <v>0.5339636996340722</v>
      </c>
      <c r="Z29" s="12">
        <v>0.005693247070149872</v>
      </c>
      <c r="AA29" s="12">
        <v>0.47986782818109486</v>
      </c>
      <c r="AC29" s="12">
        <f t="shared" si="2"/>
        <v>0.5285231360252259</v>
      </c>
      <c r="AD29" s="12">
        <f t="shared" si="3"/>
        <v>0.0036952891140312923</v>
      </c>
      <c r="AE29" s="12">
        <f t="shared" si="0"/>
        <v>0.5416865528818781</v>
      </c>
      <c r="AF29" s="12">
        <f t="shared" si="1"/>
        <v>0.05876378631164352</v>
      </c>
      <c r="AG29" s="12">
        <f t="shared" si="4"/>
        <v>0.43666430679176216</v>
      </c>
      <c r="AH29" s="12">
        <f t="shared" si="5"/>
        <v>0.02148503317397307</v>
      </c>
      <c r="AI29" s="12">
        <f t="shared" si="6"/>
        <v>0.42811378957729435</v>
      </c>
    </row>
    <row r="30" spans="1:35" ht="12.75">
      <c r="A30" s="12" t="s">
        <v>23</v>
      </c>
      <c r="B30" s="12">
        <v>0.06863415792442225</v>
      </c>
      <c r="C30" s="12">
        <v>0.00216815401237114</v>
      </c>
      <c r="D30" s="12">
        <v>0.0744311803426157</v>
      </c>
      <c r="E30" s="12">
        <v>0.00466418004986063</v>
      </c>
      <c r="F30" s="12">
        <v>0.16553490284036443</v>
      </c>
      <c r="H30" s="12">
        <v>0.0661125961463243</v>
      </c>
      <c r="I30" s="12">
        <v>0.002142379539693185</v>
      </c>
      <c r="J30" s="12">
        <v>0.06957801454597724</v>
      </c>
      <c r="K30" s="12">
        <v>0.0038120871680451633</v>
      </c>
      <c r="M30" s="12">
        <v>0.06991234282742043</v>
      </c>
      <c r="N30" s="12">
        <v>0.12709405172241178</v>
      </c>
      <c r="O30" s="12">
        <v>0.07406592316266432</v>
      </c>
      <c r="P30" s="12">
        <v>0.003338784885373639</v>
      </c>
      <c r="R30" s="12">
        <v>0.07300866106415002</v>
      </c>
      <c r="S30" s="12">
        <v>0.009144380978026908</v>
      </c>
      <c r="T30" s="12">
        <v>0.10278211777875168</v>
      </c>
      <c r="U30" s="12">
        <v>0.03499420657579836</v>
      </c>
      <c r="W30" s="12">
        <v>0.0637527870645322</v>
      </c>
      <c r="X30" s="12">
        <v>0.17840770175617499</v>
      </c>
      <c r="Y30" s="12">
        <v>0.06965074388993464</v>
      </c>
      <c r="Z30" s="12">
        <v>0.003965013489079141</v>
      </c>
      <c r="AA30" s="12">
        <v>0.11493449529851962</v>
      </c>
      <c r="AC30" s="12">
        <f t="shared" si="2"/>
        <v>0.06828410900536984</v>
      </c>
      <c r="AD30" s="12">
        <f t="shared" si="3"/>
        <v>0.0035476548031636327</v>
      </c>
      <c r="AE30" s="12">
        <f t="shared" si="0"/>
        <v>0.08424041250307719</v>
      </c>
      <c r="AF30" s="12">
        <f t="shared" si="1"/>
        <v>0.01956275627918083</v>
      </c>
      <c r="AG30" s="12">
        <f t="shared" si="4"/>
        <v>0.15275087673929338</v>
      </c>
      <c r="AH30" s="12">
        <f t="shared" si="5"/>
        <v>0.036284229906307246</v>
      </c>
      <c r="AI30" s="12">
        <f t="shared" si="6"/>
        <v>0.16553490284036443</v>
      </c>
    </row>
    <row r="31" spans="1:35" ht="12.75">
      <c r="A31" s="12" t="s">
        <v>27</v>
      </c>
      <c r="B31" s="12">
        <v>0</v>
      </c>
      <c r="C31" s="12">
        <v>0</v>
      </c>
      <c r="D31" s="12">
        <v>0.0004227786215024703</v>
      </c>
      <c r="E31" s="12">
        <v>0.0001014765661559633</v>
      </c>
      <c r="F31" s="12">
        <v>0.0010399592823607693</v>
      </c>
      <c r="H31" s="12">
        <v>0.0001059067254791922</v>
      </c>
      <c r="I31" s="12">
        <v>0.00014977472751919783</v>
      </c>
      <c r="J31" s="12">
        <v>5.895965502328191E-05</v>
      </c>
      <c r="K31" s="12">
        <v>0.00010212111809705784</v>
      </c>
      <c r="M31" s="12">
        <v>7.104373188772283E-05</v>
      </c>
      <c r="N31" s="12">
        <v>0.0009879764527688617</v>
      </c>
      <c r="O31" s="12">
        <v>0.00022408487732198754</v>
      </c>
      <c r="P31" s="12">
        <v>7.421164599035284E-05</v>
      </c>
      <c r="R31" s="12">
        <v>8.86307751945316E-05</v>
      </c>
      <c r="S31" s="12">
        <v>0.00012534284432374747</v>
      </c>
      <c r="T31" s="12">
        <v>0.00014169651328376447</v>
      </c>
      <c r="U31" s="12">
        <v>0.00027559659670540164</v>
      </c>
      <c r="W31" s="12">
        <v>7.032348921701236E-05</v>
      </c>
      <c r="X31" s="12">
        <v>0.0009785281178838236</v>
      </c>
      <c r="Y31" s="12">
        <v>8.79678472714054E-05</v>
      </c>
      <c r="Z31" s="12">
        <v>0.00012440532266398658</v>
      </c>
      <c r="AA31" s="12">
        <v>0.00017619856340960448</v>
      </c>
      <c r="AC31" s="12">
        <f t="shared" si="2"/>
        <v>6.71809443556918E-05</v>
      </c>
      <c r="AD31" s="12">
        <f t="shared" si="3"/>
        <v>4.0304644170634E-05</v>
      </c>
      <c r="AE31" s="12">
        <f t="shared" si="0"/>
        <v>0.00018528101296875232</v>
      </c>
      <c r="AF31" s="12">
        <f t="shared" si="1"/>
        <v>0.00013062916300887148</v>
      </c>
      <c r="AG31" s="12">
        <f t="shared" si="4"/>
        <v>0.0009832522853263426</v>
      </c>
      <c r="AH31" s="12">
        <f t="shared" si="5"/>
        <v>6.680981668131868E-06</v>
      </c>
      <c r="AI31" s="12">
        <f t="shared" si="6"/>
        <v>0.0010399592823607693</v>
      </c>
    </row>
    <row r="33" spans="1:35" ht="12.75">
      <c r="A33" s="12" t="s">
        <v>32</v>
      </c>
      <c r="B33" s="12">
        <v>3</v>
      </c>
      <c r="C33" s="12">
        <v>4.440892098500626E-16</v>
      </c>
      <c r="D33" s="12">
        <v>3</v>
      </c>
      <c r="E33" s="12">
        <v>4.440892098500626E-16</v>
      </c>
      <c r="F33" s="12">
        <v>3</v>
      </c>
      <c r="H33" s="12">
        <v>3</v>
      </c>
      <c r="I33" s="12">
        <v>6.280369834735101E-16</v>
      </c>
      <c r="J33" s="12">
        <v>3</v>
      </c>
      <c r="K33" s="12">
        <v>4.440892098500626E-16</v>
      </c>
      <c r="M33" s="12">
        <v>3</v>
      </c>
      <c r="N33" s="12">
        <v>3</v>
      </c>
      <c r="O33" s="12">
        <v>3</v>
      </c>
      <c r="P33" s="12">
        <v>3.1401849173675503E-16</v>
      </c>
      <c r="R33" s="12">
        <v>3</v>
      </c>
      <c r="S33" s="12">
        <v>6.280369834735101E-16</v>
      </c>
      <c r="T33" s="12">
        <v>3.77506945108991</v>
      </c>
      <c r="U33" s="12">
        <v>1.644170594268634</v>
      </c>
      <c r="W33" s="12">
        <v>3</v>
      </c>
      <c r="X33" s="12">
        <v>3</v>
      </c>
      <c r="Y33" s="12">
        <v>3</v>
      </c>
      <c r="Z33" s="12">
        <v>6.280369834735101E-16</v>
      </c>
      <c r="AA33" s="12">
        <v>3</v>
      </c>
      <c r="AC33" s="12">
        <f t="shared" si="2"/>
        <v>3</v>
      </c>
      <c r="AD33" s="12">
        <f t="shared" si="3"/>
        <v>0</v>
      </c>
      <c r="AE33" s="12">
        <f t="shared" si="0"/>
        <v>3.1291782418483187</v>
      </c>
      <c r="AF33" s="12">
        <f t="shared" si="1"/>
        <v>0.3164207783982164</v>
      </c>
      <c r="AG33" s="12">
        <f t="shared" si="4"/>
        <v>3</v>
      </c>
      <c r="AH33" s="12">
        <f t="shared" si="5"/>
        <v>0</v>
      </c>
      <c r="AI33" s="12">
        <f t="shared" si="6"/>
        <v>3</v>
      </c>
    </row>
    <row r="35" spans="1:35" ht="12.75">
      <c r="A35" s="12" t="s">
        <v>33</v>
      </c>
      <c r="B35" s="12">
        <v>88.52939184066429</v>
      </c>
      <c r="C35" s="12">
        <v>0.33322105114882605</v>
      </c>
      <c r="D35" s="12">
        <v>87.60463721922983</v>
      </c>
      <c r="E35" s="12">
        <v>0.754398264972639</v>
      </c>
      <c r="F35" s="12">
        <v>71.9895677096675</v>
      </c>
      <c r="H35" s="12">
        <v>88.96611752307646</v>
      </c>
      <c r="I35" s="12">
        <v>0.3177614432181745</v>
      </c>
      <c r="J35" s="12">
        <v>88.35027595338494</v>
      </c>
      <c r="K35" s="12">
        <v>0.6020662895878589</v>
      </c>
      <c r="M35" s="12">
        <v>88.21350094130813</v>
      </c>
      <c r="N35" s="12">
        <v>77.91455168807195</v>
      </c>
      <c r="O35" s="12">
        <v>87.59784172224602</v>
      </c>
      <c r="P35" s="12">
        <v>0.4832214917296192</v>
      </c>
      <c r="R35" s="12">
        <v>87.83879308936628</v>
      </c>
      <c r="S35" s="12">
        <v>1.451681712938364</v>
      </c>
      <c r="T35" s="12">
        <v>86.07822978606042</v>
      </c>
      <c r="U35" s="12">
        <v>0.7098199220531921</v>
      </c>
      <c r="W35" s="12">
        <v>89.20514321912975</v>
      </c>
      <c r="X35" s="12">
        <v>70.14500378799221</v>
      </c>
      <c r="Y35" s="12">
        <v>88.44713357865018</v>
      </c>
      <c r="Z35" s="12">
        <v>0.6716290986834978</v>
      </c>
      <c r="AA35" s="12">
        <v>80.65296651941912</v>
      </c>
      <c r="AC35" s="12">
        <f t="shared" si="2"/>
        <v>88.55058932270899</v>
      </c>
      <c r="AD35" s="12">
        <f t="shared" si="3"/>
        <v>0.5526835162508423</v>
      </c>
      <c r="AE35" s="12">
        <f t="shared" si="0"/>
        <v>86.45518079649842</v>
      </c>
      <c r="AF35" s="12">
        <f t="shared" si="1"/>
        <v>2.9662760552711034</v>
      </c>
      <c r="AG35" s="12">
        <f t="shared" si="4"/>
        <v>74.02977773803208</v>
      </c>
      <c r="AH35" s="12">
        <f t="shared" si="5"/>
        <v>5.493900006900143</v>
      </c>
      <c r="AI35" s="12">
        <f t="shared" si="6"/>
        <v>71.9895677096675</v>
      </c>
    </row>
    <row r="36" spans="1:35" ht="12.75">
      <c r="A36" s="12" t="s">
        <v>5</v>
      </c>
      <c r="B36" s="12">
        <v>11.470608159335715</v>
      </c>
      <c r="C36" s="12">
        <v>0.3332210511460966</v>
      </c>
      <c r="D36" s="12">
        <v>12.325352212668346</v>
      </c>
      <c r="E36" s="12">
        <v>0.7712087700295968</v>
      </c>
      <c r="F36" s="12">
        <v>27.835557710266453</v>
      </c>
      <c r="H36" s="12">
        <v>11.016218928848852</v>
      </c>
      <c r="I36" s="12">
        <v>0.34274147245894815</v>
      </c>
      <c r="J36" s="12">
        <v>11.63991148123156</v>
      </c>
      <c r="K36" s="12">
        <v>0.58514975933181</v>
      </c>
      <c r="M36" s="12">
        <v>11.774533977832126</v>
      </c>
      <c r="N36" s="12">
        <v>21.915089494286715</v>
      </c>
      <c r="O36" s="12">
        <v>12.364704317181122</v>
      </c>
      <c r="P36" s="12">
        <v>0.4832216480735693</v>
      </c>
      <c r="R36" s="12">
        <v>12.146415541048633</v>
      </c>
      <c r="S36" s="12">
        <v>1.4725998684107082</v>
      </c>
      <c r="T36" s="12">
        <v>13.898358203829082</v>
      </c>
      <c r="U36" s="12">
        <v>0.664244447778071</v>
      </c>
      <c r="W36" s="12">
        <v>10.78296246879674</v>
      </c>
      <c r="X36" s="12">
        <v>29.69214116302619</v>
      </c>
      <c r="Y36" s="12">
        <v>11.538326579910121</v>
      </c>
      <c r="Z36" s="12">
        <v>0.6921915396439361</v>
      </c>
      <c r="AA36" s="12">
        <v>19.317419207648047</v>
      </c>
      <c r="AC36" s="12">
        <f t="shared" si="2"/>
        <v>11.438147815172414</v>
      </c>
      <c r="AD36" s="12">
        <f t="shared" si="3"/>
        <v>0.5529792760831017</v>
      </c>
      <c r="AE36" s="12">
        <f t="shared" si="0"/>
        <v>13.514012000411379</v>
      </c>
      <c r="AF36" s="12">
        <f t="shared" si="1"/>
        <v>2.9656926036118088</v>
      </c>
      <c r="AG36" s="12">
        <f t="shared" si="4"/>
        <v>25.803615328656452</v>
      </c>
      <c r="AH36" s="12">
        <f t="shared" si="5"/>
        <v>5.4992059726038445</v>
      </c>
      <c r="AI36" s="12">
        <f t="shared" si="6"/>
        <v>27.835557710266453</v>
      </c>
    </row>
    <row r="37" spans="1:35" ht="12.75">
      <c r="A37" s="12" t="s">
        <v>34</v>
      </c>
      <c r="B37" s="12">
        <v>0</v>
      </c>
      <c r="C37" s="12">
        <v>0</v>
      </c>
      <c r="D37" s="12">
        <v>0.07001056810182081</v>
      </c>
      <c r="E37" s="12">
        <v>0.016810505056900366</v>
      </c>
      <c r="F37" s="12">
        <v>0.1748745800660341</v>
      </c>
      <c r="H37" s="12">
        <v>0.01766354807467883</v>
      </c>
      <c r="I37" s="12">
        <v>0.024980029246839973</v>
      </c>
      <c r="J37" s="12">
        <v>0.009812565383513579</v>
      </c>
      <c r="K37" s="12">
        <v>0.0169958617968371</v>
      </c>
      <c r="M37" s="12">
        <v>0.011965080859740558</v>
      </c>
      <c r="N37" s="12">
        <v>0.17035881764134123</v>
      </c>
      <c r="O37" s="12">
        <v>0.037453960572869614</v>
      </c>
      <c r="P37" s="12">
        <v>0.01256973571810166</v>
      </c>
      <c r="R37" s="12">
        <v>0.014791369585085586</v>
      </c>
      <c r="S37" s="12">
        <v>0.020918155473300937</v>
      </c>
      <c r="T37" s="12">
        <v>0.02341201011049858</v>
      </c>
      <c r="U37" s="12">
        <v>0.04557547427355865</v>
      </c>
      <c r="W37" s="12">
        <v>0.01189431207351469</v>
      </c>
      <c r="X37" s="12">
        <v>0.16285504898160144</v>
      </c>
      <c r="Y37" s="12">
        <v>0.014539841439699374</v>
      </c>
      <c r="Z37" s="12">
        <v>0.0205624409587772</v>
      </c>
      <c r="AA37" s="12">
        <v>0.029614272932840965</v>
      </c>
      <c r="AC37" s="12">
        <f t="shared" si="2"/>
        <v>0.011262862118603932</v>
      </c>
      <c r="AD37" s="12">
        <f t="shared" si="3"/>
        <v>0.006729841174908124</v>
      </c>
      <c r="AE37" s="12">
        <f t="shared" si="0"/>
        <v>0.030807203090207153</v>
      </c>
      <c r="AF37" s="12">
        <f t="shared" si="1"/>
        <v>0.021645309156204533</v>
      </c>
      <c r="AG37" s="12">
        <f t="shared" si="4"/>
        <v>0.16660693331147133</v>
      </c>
      <c r="AH37" s="12">
        <f t="shared" si="5"/>
        <v>0.005305965703757093</v>
      </c>
      <c r="AI37" s="12">
        <f t="shared" si="6"/>
        <v>0.1748745800660341</v>
      </c>
    </row>
    <row r="38" spans="1:35" ht="12.75">
      <c r="A38" s="12" t="s">
        <v>32</v>
      </c>
      <c r="B38" s="12">
        <v>100</v>
      </c>
      <c r="C38" s="12">
        <v>1.4210854715202004E-14</v>
      </c>
      <c r="D38" s="12">
        <v>100</v>
      </c>
      <c r="E38" s="12">
        <v>2.0097183471152322E-14</v>
      </c>
      <c r="F38" s="12">
        <v>100</v>
      </c>
      <c r="H38" s="12">
        <v>100</v>
      </c>
      <c r="I38" s="12">
        <v>0</v>
      </c>
      <c r="J38" s="12">
        <v>100</v>
      </c>
      <c r="K38" s="12">
        <v>0</v>
      </c>
      <c r="M38" s="12">
        <v>100</v>
      </c>
      <c r="N38" s="12">
        <v>100</v>
      </c>
      <c r="O38" s="12">
        <v>100</v>
      </c>
      <c r="P38" s="12">
        <v>1.4210854715202004E-14</v>
      </c>
      <c r="R38" s="12">
        <v>100</v>
      </c>
      <c r="S38" s="12">
        <v>0</v>
      </c>
      <c r="T38" s="12">
        <v>100</v>
      </c>
      <c r="U38" s="12">
        <v>1.4210854715202004E-14</v>
      </c>
      <c r="W38" s="12">
        <v>100</v>
      </c>
      <c r="X38" s="12">
        <v>100</v>
      </c>
      <c r="Y38" s="12">
        <v>100</v>
      </c>
      <c r="Z38" s="12">
        <v>0</v>
      </c>
      <c r="AA38" s="12">
        <v>100</v>
      </c>
      <c r="AC38" s="12">
        <f t="shared" si="2"/>
        <v>100</v>
      </c>
      <c r="AD38" s="12">
        <f t="shared" si="3"/>
        <v>0</v>
      </c>
      <c r="AE38" s="12">
        <f>AVERAGE(D38,J38,O38,T38,Y38,AA38)</f>
        <v>100</v>
      </c>
      <c r="AF38" s="12">
        <f>STDEV(D38,J38,O38,T38,Y38,AA38)</f>
        <v>0</v>
      </c>
      <c r="AG38" s="12">
        <f t="shared" si="4"/>
        <v>100</v>
      </c>
      <c r="AH38" s="12">
        <f t="shared" si="5"/>
        <v>0</v>
      </c>
      <c r="AI38" s="12">
        <f t="shared" si="6"/>
        <v>100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8.7109375" style="12" bestFit="1" customWidth="1"/>
    <col min="3" max="5" width="7.00390625" style="12" bestFit="1" customWidth="1"/>
    <col min="6" max="6" width="2.8515625" style="12" customWidth="1"/>
    <col min="7" max="8" width="7.00390625" style="12" bestFit="1" customWidth="1"/>
    <col min="9" max="9" width="2.8515625" style="12" customWidth="1"/>
    <col min="10" max="13" width="7.00390625" style="12" bestFit="1" customWidth="1"/>
    <col min="14" max="14" width="2.8515625" style="12" customWidth="1"/>
    <col min="15" max="15" width="8.140625" style="12" customWidth="1"/>
    <col min="16" max="16" width="2.8515625" style="12" customWidth="1"/>
    <col min="17" max="18" width="6.7109375" style="12" bestFit="1" customWidth="1"/>
    <col min="19" max="20" width="7.00390625" style="12" bestFit="1" customWidth="1"/>
    <col min="21" max="21" width="6.7109375" style="12" bestFit="1" customWidth="1"/>
    <col min="22" max="22" width="2.8515625" style="12" customWidth="1"/>
    <col min="23" max="26" width="7.00390625" style="12" bestFit="1" customWidth="1"/>
    <col min="27" max="27" width="2.28125" style="12" customWidth="1"/>
    <col min="28" max="29" width="6.7109375" style="12" bestFit="1" customWidth="1"/>
    <col min="30" max="31" width="7.00390625" style="12" bestFit="1" customWidth="1"/>
    <col min="32" max="32" width="4.7109375" style="0" customWidth="1"/>
    <col min="33" max="36" width="7.57421875" style="12" customWidth="1"/>
  </cols>
  <sheetData>
    <row r="1" ht="15">
      <c r="A1" s="17" t="s">
        <v>110</v>
      </c>
    </row>
    <row r="3" ht="12.75">
      <c r="A3" s="12" t="s">
        <v>83</v>
      </c>
    </row>
    <row r="4" ht="12.75">
      <c r="A4" s="12" t="s">
        <v>93</v>
      </c>
    </row>
    <row r="5" ht="12.75">
      <c r="AG5" s="12" t="s">
        <v>40</v>
      </c>
    </row>
    <row r="6" ht="12.75">
      <c r="O6" s="12" t="s">
        <v>11</v>
      </c>
    </row>
    <row r="7" spans="2:28" ht="12.75">
      <c r="B7" s="12" t="s">
        <v>67</v>
      </c>
      <c r="G7" s="12" t="s">
        <v>67</v>
      </c>
      <c r="J7" s="12" t="s">
        <v>67</v>
      </c>
      <c r="O7" s="12" t="s">
        <v>67</v>
      </c>
      <c r="Q7" s="12" t="s">
        <v>67</v>
      </c>
      <c r="W7" s="12" t="s">
        <v>67</v>
      </c>
      <c r="AB7" s="12" t="s">
        <v>67</v>
      </c>
    </row>
    <row r="8" spans="2:36" ht="12.75">
      <c r="B8" s="12" t="s">
        <v>4</v>
      </c>
      <c r="C8" s="3" t="s">
        <v>66</v>
      </c>
      <c r="D8" s="12" t="s">
        <v>3</v>
      </c>
      <c r="E8" s="3" t="s">
        <v>66</v>
      </c>
      <c r="G8" s="12" t="s">
        <v>3</v>
      </c>
      <c r="H8" s="3" t="s">
        <v>66</v>
      </c>
      <c r="J8" s="12" t="s">
        <v>4</v>
      </c>
      <c r="K8" s="3" t="s">
        <v>66</v>
      </c>
      <c r="L8" s="12" t="s">
        <v>3</v>
      </c>
      <c r="M8" s="3" t="s">
        <v>66</v>
      </c>
      <c r="O8" s="12" t="s">
        <v>6</v>
      </c>
      <c r="Q8" s="12" t="s">
        <v>6</v>
      </c>
      <c r="R8" s="12" t="s">
        <v>6</v>
      </c>
      <c r="S8" s="12" t="s">
        <v>4</v>
      </c>
      <c r="T8" s="3" t="s">
        <v>66</v>
      </c>
      <c r="U8" s="12" t="s">
        <v>6</v>
      </c>
      <c r="W8" s="12" t="s">
        <v>4</v>
      </c>
      <c r="X8" s="3" t="s">
        <v>66</v>
      </c>
      <c r="Y8" s="12" t="s">
        <v>3</v>
      </c>
      <c r="Z8" s="3" t="s">
        <v>66</v>
      </c>
      <c r="AB8" s="12" t="s">
        <v>6</v>
      </c>
      <c r="AC8" s="12" t="s">
        <v>6</v>
      </c>
      <c r="AD8" s="12" t="s">
        <v>3</v>
      </c>
      <c r="AE8" s="3" t="s">
        <v>66</v>
      </c>
      <c r="AG8" s="12" t="s">
        <v>73</v>
      </c>
      <c r="AH8" s="3" t="s">
        <v>66</v>
      </c>
      <c r="AI8" s="12" t="s">
        <v>94</v>
      </c>
      <c r="AJ8" s="3" t="s">
        <v>66</v>
      </c>
    </row>
    <row r="9" spans="2:35" ht="12.75">
      <c r="B9" s="12" t="s">
        <v>7</v>
      </c>
      <c r="D9" s="12" t="s">
        <v>8</v>
      </c>
      <c r="J9" s="12" t="s">
        <v>7</v>
      </c>
      <c r="L9" s="12" t="s">
        <v>8</v>
      </c>
      <c r="Q9" s="12" t="s">
        <v>7</v>
      </c>
      <c r="R9" s="12" t="s">
        <v>7</v>
      </c>
      <c r="S9" s="12" t="s">
        <v>8</v>
      </c>
      <c r="U9" s="12" t="s">
        <v>8</v>
      </c>
      <c r="W9" s="12" t="s">
        <v>7</v>
      </c>
      <c r="Y9" s="12" t="s">
        <v>8</v>
      </c>
      <c r="AB9" s="12" t="s">
        <v>7</v>
      </c>
      <c r="AC9" s="12" t="s">
        <v>7</v>
      </c>
      <c r="AD9" s="12" t="s">
        <v>8</v>
      </c>
      <c r="AG9" s="12" t="s">
        <v>8</v>
      </c>
      <c r="AI9" s="12" t="s">
        <v>7</v>
      </c>
    </row>
    <row r="11" spans="1:36" ht="12.75">
      <c r="A11" s="12" t="s">
        <v>16</v>
      </c>
      <c r="B11" s="12">
        <v>50.9995</v>
      </c>
      <c r="C11" s="12">
        <v>0.29769195488057065</v>
      </c>
      <c r="D11" s="12">
        <v>49.25266666666666</v>
      </c>
      <c r="E11" s="12">
        <v>0.3544521594440763</v>
      </c>
      <c r="G11" s="12">
        <v>49</v>
      </c>
      <c r="H11" s="12">
        <v>0.6703782514372499</v>
      </c>
      <c r="J11" s="12">
        <v>49.89</v>
      </c>
      <c r="K11" s="12">
        <v>0.8046875169904204</v>
      </c>
      <c r="L11" s="12">
        <v>49.19733333333334</v>
      </c>
      <c r="M11" s="12">
        <v>0.12689102936509594</v>
      </c>
      <c r="O11" s="12">
        <v>54.31</v>
      </c>
      <c r="Q11" s="12">
        <v>49.76</v>
      </c>
      <c r="R11" s="12">
        <v>50.936</v>
      </c>
      <c r="S11" s="12">
        <v>49.218500000000006</v>
      </c>
      <c r="T11" s="12">
        <v>0.5904341622899502</v>
      </c>
      <c r="U11" s="12">
        <v>48.282</v>
      </c>
      <c r="W11" s="12">
        <v>49.413</v>
      </c>
      <c r="X11" s="12">
        <v>0.2602152954784521</v>
      </c>
      <c r="Y11" s="12">
        <v>49.124</v>
      </c>
      <c r="Z11" s="12">
        <v>0.27101106988332646</v>
      </c>
      <c r="AB11" s="12">
        <v>50.836</v>
      </c>
      <c r="AC11" s="12">
        <v>49.206</v>
      </c>
      <c r="AD11" s="12">
        <v>49.86766666666667</v>
      </c>
      <c r="AE11" s="12">
        <v>0.7314740824755117</v>
      </c>
      <c r="AG11" s="12">
        <f>AVERAGE(U11,D11,G11,L11,S11,Y11,AD11)</f>
        <v>49.13459523809524</v>
      </c>
      <c r="AH11" s="12">
        <f>STDEV(U11,D11,G11,L11,S11,Y11,AD11)</f>
        <v>0.4668078542106333</v>
      </c>
      <c r="AI11" s="12">
        <f>AVERAGE(B11,J11,Q11:R11,W11,AB11:AC11)</f>
        <v>50.14864285714286</v>
      </c>
      <c r="AJ11" s="12">
        <f>STDEV(B11,J11,Q11:R11,W11,AB11:AC11)</f>
        <v>0.7598283092406378</v>
      </c>
    </row>
    <row r="12" spans="1:36" ht="12.75">
      <c r="A12" s="12" t="s">
        <v>19</v>
      </c>
      <c r="B12" s="12">
        <v>0.0385</v>
      </c>
      <c r="C12" s="12">
        <v>0.030405591591021543</v>
      </c>
      <c r="D12" s="12">
        <v>0.044000000000000004</v>
      </c>
      <c r="E12" s="12">
        <v>0.033955853692699295</v>
      </c>
      <c r="G12" s="12">
        <v>0.018666666666666668</v>
      </c>
      <c r="H12" s="12">
        <v>0.0028867513459481273</v>
      </c>
      <c r="J12" s="12">
        <v>0.044</v>
      </c>
      <c r="K12" s="12">
        <v>0.008485281374238622</v>
      </c>
      <c r="L12" s="12">
        <v>0.029666666666666664</v>
      </c>
      <c r="M12" s="12">
        <v>0.03415162270424839</v>
      </c>
      <c r="O12" s="12">
        <v>0.345</v>
      </c>
      <c r="Q12" s="12">
        <v>0.043</v>
      </c>
      <c r="R12" s="12">
        <v>0.043</v>
      </c>
      <c r="S12" s="12">
        <v>0.0525</v>
      </c>
      <c r="T12" s="12">
        <v>0.027577164466275353</v>
      </c>
      <c r="U12" s="12">
        <v>0.033</v>
      </c>
      <c r="W12" s="12">
        <v>0.079</v>
      </c>
      <c r="X12" s="12">
        <v>0.026870057685088815</v>
      </c>
      <c r="Y12" s="12">
        <v>0.03833333333333333</v>
      </c>
      <c r="Z12" s="12">
        <v>0.016502525059315428</v>
      </c>
      <c r="AB12" s="12">
        <v>0.137</v>
      </c>
      <c r="AC12" s="12">
        <v>0.038</v>
      </c>
      <c r="AD12" s="12">
        <v>0.07333333333333332</v>
      </c>
      <c r="AE12" s="12">
        <v>0.07157047808512483</v>
      </c>
      <c r="AG12" s="12">
        <f aca="true" t="shared" si="0" ref="AG12:AG38">AVERAGE(U12,D12,G12,L12,S12,Y12,AD12)</f>
        <v>0.041357142857142856</v>
      </c>
      <c r="AH12" s="12">
        <f aca="true" t="shared" si="1" ref="AH12:AH38">STDEV(U12,D12,G12,L12,S12,Y12,AD12)</f>
        <v>0.017720679636303086</v>
      </c>
      <c r="AI12" s="12">
        <f aca="true" t="shared" si="2" ref="AI12:AI38">AVERAGE(B12,J12,Q12:R12,W12,AB12:AC12)</f>
        <v>0.06035714285714285</v>
      </c>
      <c r="AJ12" s="12">
        <f aca="true" t="shared" si="3" ref="AJ12:AJ38">STDEV(B12,J12,Q12:R12,W12,AB12:AC12)</f>
        <v>0.03667278087550572</v>
      </c>
    </row>
    <row r="13" spans="1:36" ht="12.75">
      <c r="A13" s="12" t="s">
        <v>15</v>
      </c>
      <c r="B13" s="12">
        <v>30.911</v>
      </c>
      <c r="C13" s="12">
        <v>0.3577960312802304</v>
      </c>
      <c r="D13" s="12">
        <v>31.938666666666666</v>
      </c>
      <c r="E13" s="12">
        <v>0.16735989165069887</v>
      </c>
      <c r="G13" s="12">
        <v>32.202666666666666</v>
      </c>
      <c r="H13" s="12">
        <v>0.40872647740675216</v>
      </c>
      <c r="J13" s="12">
        <v>31.5895</v>
      </c>
      <c r="K13" s="12">
        <v>0.7431692270269092</v>
      </c>
      <c r="L13" s="12">
        <v>32.29033333333333</v>
      </c>
      <c r="M13" s="12">
        <v>0.25701621220007553</v>
      </c>
      <c r="O13" s="12">
        <v>27.348</v>
      </c>
      <c r="Q13" s="12">
        <v>31.948</v>
      </c>
      <c r="R13" s="12">
        <v>30.682</v>
      </c>
      <c r="S13" s="12">
        <v>32.544</v>
      </c>
      <c r="T13" s="12">
        <v>0.3379970414079961</v>
      </c>
      <c r="U13" s="12">
        <v>33.239</v>
      </c>
      <c r="W13" s="12">
        <v>31.7825</v>
      </c>
      <c r="X13" s="12">
        <v>0.012020815280170927</v>
      </c>
      <c r="Y13" s="12">
        <v>31.844333333333335</v>
      </c>
      <c r="Z13" s="12">
        <v>0.1897480786017069</v>
      </c>
      <c r="AB13" s="12">
        <v>31.281</v>
      </c>
      <c r="AC13" s="12">
        <v>31.623</v>
      </c>
      <c r="AD13" s="12">
        <v>31.10666666666667</v>
      </c>
      <c r="AE13" s="12">
        <v>0.5700187131427312</v>
      </c>
      <c r="AG13" s="12">
        <f t="shared" si="0"/>
        <v>32.16652380952382</v>
      </c>
      <c r="AH13" s="12">
        <f t="shared" si="1"/>
        <v>0.6568042962688501</v>
      </c>
      <c r="AI13" s="12">
        <f t="shared" si="2"/>
        <v>31.402428571428572</v>
      </c>
      <c r="AJ13" s="12">
        <f t="shared" si="3"/>
        <v>0.4656562062088305</v>
      </c>
    </row>
    <row r="14" spans="1:36" ht="12.75">
      <c r="A14" s="12" t="s">
        <v>21</v>
      </c>
      <c r="B14" s="12">
        <v>0.8405</v>
      </c>
      <c r="C14" s="12">
        <v>0.04454772721475312</v>
      </c>
      <c r="D14" s="12">
        <v>0.6423333333333333</v>
      </c>
      <c r="E14" s="12">
        <v>0.04957149718672437</v>
      </c>
      <c r="G14" s="12">
        <v>0.641</v>
      </c>
      <c r="H14" s="12">
        <v>0.05828378848359012</v>
      </c>
      <c r="J14" s="12">
        <v>0.67</v>
      </c>
      <c r="K14" s="12">
        <v>0.028284271247464268</v>
      </c>
      <c r="L14" s="12">
        <v>0.6153333333333334</v>
      </c>
      <c r="M14" s="12">
        <v>0.0352751092604019</v>
      </c>
      <c r="O14" s="12">
        <v>2.344</v>
      </c>
      <c r="Q14" s="12">
        <v>0.7</v>
      </c>
      <c r="R14" s="12">
        <v>0.885</v>
      </c>
      <c r="S14" s="12">
        <v>0.658</v>
      </c>
      <c r="T14" s="12">
        <v>0.026870057685088815</v>
      </c>
      <c r="U14" s="12">
        <v>0.699</v>
      </c>
      <c r="W14" s="12">
        <v>0.7364999999999999</v>
      </c>
      <c r="X14" s="12">
        <v>0.14637110370561518</v>
      </c>
      <c r="Y14" s="12">
        <v>0.699</v>
      </c>
      <c r="Z14" s="12">
        <v>0.0841605608346336</v>
      </c>
      <c r="AB14" s="12">
        <v>0.843</v>
      </c>
      <c r="AC14" s="12">
        <v>0.723</v>
      </c>
      <c r="AD14" s="12">
        <v>0.8986666666666666</v>
      </c>
      <c r="AE14" s="12">
        <v>0.21712976150987082</v>
      </c>
      <c r="AG14" s="12">
        <f t="shared" si="0"/>
        <v>0.6933333333333332</v>
      </c>
      <c r="AH14" s="12">
        <f t="shared" si="1"/>
        <v>0.09565408357045663</v>
      </c>
      <c r="AI14" s="12">
        <f t="shared" si="2"/>
        <v>0.771142857142857</v>
      </c>
      <c r="AJ14" s="12">
        <f t="shared" si="3"/>
        <v>0.08341298574248808</v>
      </c>
    </row>
    <row r="15" spans="1:36" ht="12.75">
      <c r="A15" s="12" t="s">
        <v>20</v>
      </c>
      <c r="B15" s="12">
        <v>0</v>
      </c>
      <c r="C15" s="12">
        <v>0</v>
      </c>
      <c r="D15" s="12">
        <v>0</v>
      </c>
      <c r="E15" s="12">
        <v>0</v>
      </c>
      <c r="G15" s="12">
        <v>0</v>
      </c>
      <c r="H15" s="12">
        <v>0</v>
      </c>
      <c r="J15" s="12">
        <v>0</v>
      </c>
      <c r="K15" s="12">
        <v>0</v>
      </c>
      <c r="L15" s="12">
        <v>0</v>
      </c>
      <c r="M15" s="12">
        <v>0</v>
      </c>
      <c r="O15" s="12">
        <v>0.01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W15" s="12">
        <v>0</v>
      </c>
      <c r="X15" s="12">
        <v>0</v>
      </c>
      <c r="Y15" s="12">
        <v>0</v>
      </c>
      <c r="Z15" s="12">
        <v>0</v>
      </c>
      <c r="AB15" s="12">
        <v>0</v>
      </c>
      <c r="AC15" s="12">
        <v>0</v>
      </c>
      <c r="AD15" s="12">
        <v>0</v>
      </c>
      <c r="AE15" s="12">
        <v>0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</row>
    <row r="16" spans="1:36" ht="12.75">
      <c r="A16" s="12" t="s">
        <v>14</v>
      </c>
      <c r="B16" s="12">
        <v>0.1675</v>
      </c>
      <c r="C16" s="12">
        <v>0.019091883092037062</v>
      </c>
      <c r="D16" s="12">
        <v>0.131</v>
      </c>
      <c r="E16" s="12">
        <v>0.0020000000000000018</v>
      </c>
      <c r="G16" s="12">
        <v>0.15</v>
      </c>
      <c r="H16" s="12">
        <v>0.014422205101855951</v>
      </c>
      <c r="J16" s="12">
        <v>0.16049999999999998</v>
      </c>
      <c r="K16" s="12">
        <v>0.023334523779156287</v>
      </c>
      <c r="L16" s="12">
        <v>0.16</v>
      </c>
      <c r="M16" s="12">
        <v>0.006557438524302006</v>
      </c>
      <c r="O16" s="12">
        <v>0.599</v>
      </c>
      <c r="Q16" s="12">
        <v>0.139</v>
      </c>
      <c r="R16" s="12">
        <v>0.186</v>
      </c>
      <c r="S16" s="12">
        <v>0.1485</v>
      </c>
      <c r="T16" s="12">
        <v>0.00777817459305203</v>
      </c>
      <c r="U16" s="12">
        <v>0.126</v>
      </c>
      <c r="W16" s="12">
        <v>0.1585</v>
      </c>
      <c r="X16" s="12">
        <v>0.00777817459305203</v>
      </c>
      <c r="Y16" s="12">
        <v>0.14100000000000001</v>
      </c>
      <c r="Z16" s="12">
        <v>0.002999999999999989</v>
      </c>
      <c r="AB16" s="12">
        <v>0.34</v>
      </c>
      <c r="AC16" s="12">
        <v>0.149</v>
      </c>
      <c r="AD16" s="12">
        <v>0.24266666666666667</v>
      </c>
      <c r="AE16" s="12">
        <v>0.13203913561264077</v>
      </c>
      <c r="AG16" s="12">
        <f t="shared" si="0"/>
        <v>0.1570238095238095</v>
      </c>
      <c r="AH16" s="12">
        <f t="shared" si="1"/>
        <v>0.039501105067925646</v>
      </c>
      <c r="AI16" s="12">
        <f t="shared" si="2"/>
        <v>0.18578571428571428</v>
      </c>
      <c r="AJ16" s="12">
        <f t="shared" si="3"/>
        <v>0.06957301748454467</v>
      </c>
    </row>
    <row r="17" spans="1:36" ht="12.75">
      <c r="A17" s="12" t="s">
        <v>18</v>
      </c>
      <c r="B17" s="12">
        <v>14.2695</v>
      </c>
      <c r="C17" s="12">
        <v>0.2114249275747216</v>
      </c>
      <c r="D17" s="12">
        <v>15.497333333333332</v>
      </c>
      <c r="E17" s="12">
        <v>0.15702335282811428</v>
      </c>
      <c r="G17" s="12">
        <v>15.631666666666668</v>
      </c>
      <c r="H17" s="12">
        <v>0.4645560604849578</v>
      </c>
      <c r="J17" s="12">
        <v>15.279</v>
      </c>
      <c r="K17" s="12">
        <v>0.05939696961966973</v>
      </c>
      <c r="L17" s="12">
        <v>15.734</v>
      </c>
      <c r="M17" s="12">
        <v>0.29399999999998633</v>
      </c>
      <c r="O17" s="12">
        <v>12.408</v>
      </c>
      <c r="Q17" s="12">
        <v>15.129</v>
      </c>
      <c r="R17" s="12">
        <v>14.007</v>
      </c>
      <c r="S17" s="12">
        <v>15.6525</v>
      </c>
      <c r="T17" s="12">
        <v>0.37830212793484164</v>
      </c>
      <c r="U17" s="12">
        <v>16.209</v>
      </c>
      <c r="W17" s="12">
        <v>15.3095</v>
      </c>
      <c r="X17" s="12">
        <v>0.0275771644662764</v>
      </c>
      <c r="Y17" s="12">
        <v>15.529000000000002</v>
      </c>
      <c r="Z17" s="12">
        <v>0.1574198208611665</v>
      </c>
      <c r="AB17" s="12">
        <v>14.385</v>
      </c>
      <c r="AC17" s="12">
        <v>15.489</v>
      </c>
      <c r="AD17" s="12">
        <v>14.645333333333333</v>
      </c>
      <c r="AE17" s="12">
        <v>0.6603062420826853</v>
      </c>
      <c r="AG17" s="12">
        <f t="shared" si="0"/>
        <v>15.55697619047619</v>
      </c>
      <c r="AH17" s="12">
        <f t="shared" si="1"/>
        <v>0.46665629381895324</v>
      </c>
      <c r="AI17" s="12">
        <f t="shared" si="2"/>
        <v>14.838285714285716</v>
      </c>
      <c r="AJ17" s="12">
        <f t="shared" si="3"/>
        <v>0.5978066756306225</v>
      </c>
    </row>
    <row r="18" spans="1:36" ht="12.75">
      <c r="A18" s="12" t="s">
        <v>13</v>
      </c>
      <c r="B18" s="12">
        <v>3.308</v>
      </c>
      <c r="C18" s="12">
        <v>0.09333809511665786</v>
      </c>
      <c r="D18" s="12">
        <v>2.6783333333333332</v>
      </c>
      <c r="E18" s="12">
        <v>0.1455140313967445</v>
      </c>
      <c r="G18" s="12">
        <v>2.6616666666666666</v>
      </c>
      <c r="H18" s="12">
        <v>0.21658793441309507</v>
      </c>
      <c r="J18" s="12">
        <v>2.91</v>
      </c>
      <c r="K18" s="12">
        <v>0.35638181771801497</v>
      </c>
      <c r="L18" s="12">
        <v>2.635666666666667</v>
      </c>
      <c r="M18" s="12">
        <v>0.05046120622154548</v>
      </c>
      <c r="O18" s="12">
        <v>3.486</v>
      </c>
      <c r="Q18" s="12">
        <v>2.823</v>
      </c>
      <c r="R18" s="12">
        <v>3.35</v>
      </c>
      <c r="S18" s="12">
        <v>2.5940000000000003</v>
      </c>
      <c r="T18" s="12">
        <v>0.15556349186103616</v>
      </c>
      <c r="U18" s="12">
        <v>2.196</v>
      </c>
      <c r="W18" s="12">
        <v>2.749</v>
      </c>
      <c r="X18" s="12">
        <v>0.07495331880577485</v>
      </c>
      <c r="Y18" s="12">
        <v>2.6826666666666665</v>
      </c>
      <c r="Z18" s="12">
        <v>0.1024418534259012</v>
      </c>
      <c r="AB18" s="12">
        <v>3.307</v>
      </c>
      <c r="AC18" s="12">
        <v>2.728</v>
      </c>
      <c r="AD18" s="12">
        <v>2.960666666666667</v>
      </c>
      <c r="AE18" s="12">
        <v>0.16310221743843015</v>
      </c>
      <c r="AG18" s="12">
        <f t="shared" si="0"/>
        <v>2.6298571428571433</v>
      </c>
      <c r="AH18" s="12">
        <f t="shared" si="1"/>
        <v>0.22551314794081948</v>
      </c>
      <c r="AI18" s="12">
        <f t="shared" si="2"/>
        <v>3.025</v>
      </c>
      <c r="AJ18" s="12">
        <f t="shared" si="3"/>
        <v>0.28391665443694514</v>
      </c>
    </row>
    <row r="19" spans="1:36" ht="12.75">
      <c r="A19" s="12" t="s">
        <v>17</v>
      </c>
      <c r="B19" s="12">
        <v>0.0405</v>
      </c>
      <c r="C19" s="12">
        <v>0.0021213203435596446</v>
      </c>
      <c r="D19" s="12">
        <v>0.03466666666666667</v>
      </c>
      <c r="E19" s="12">
        <v>0.007023769168568491</v>
      </c>
      <c r="G19" s="12">
        <v>0.030333333333333334</v>
      </c>
      <c r="H19" s="12">
        <v>0.007023769168568475</v>
      </c>
      <c r="J19" s="12">
        <v>0.038</v>
      </c>
      <c r="K19" s="12">
        <v>0.01555634918610406</v>
      </c>
      <c r="L19" s="12">
        <v>0.032</v>
      </c>
      <c r="M19" s="12">
        <v>0.004582575694955839</v>
      </c>
      <c r="O19" s="12">
        <v>0.183</v>
      </c>
      <c r="Q19" s="12">
        <v>0.023</v>
      </c>
      <c r="R19" s="12">
        <v>0.047</v>
      </c>
      <c r="S19" s="12">
        <v>0.0225</v>
      </c>
      <c r="T19" s="12">
        <v>0.014849242404917504</v>
      </c>
      <c r="U19" s="12">
        <v>0.013</v>
      </c>
      <c r="W19" s="12">
        <v>0.036000000000000004</v>
      </c>
      <c r="X19" s="12">
        <v>0.007071067811865454</v>
      </c>
      <c r="Y19" s="12">
        <v>0.027</v>
      </c>
      <c r="Z19" s="12">
        <v>0.01835755975068582</v>
      </c>
      <c r="AB19" s="12">
        <v>0.052</v>
      </c>
      <c r="AC19" s="12">
        <v>0.025</v>
      </c>
      <c r="AD19" s="12">
        <v>0.04466666666666667</v>
      </c>
      <c r="AE19" s="12">
        <v>0.01747378989610818</v>
      </c>
      <c r="AG19" s="12">
        <f t="shared" si="0"/>
        <v>0.029166666666666667</v>
      </c>
      <c r="AH19" s="12">
        <f t="shared" si="1"/>
        <v>0.00991958407132819</v>
      </c>
      <c r="AI19" s="12">
        <f t="shared" si="2"/>
        <v>0.03735714285714286</v>
      </c>
      <c r="AJ19" s="12">
        <f t="shared" si="3"/>
        <v>0.01063294520862042</v>
      </c>
    </row>
    <row r="21" spans="1:36" ht="12.75">
      <c r="A21" s="12" t="s">
        <v>22</v>
      </c>
      <c r="B21" s="12">
        <v>100.57849999999999</v>
      </c>
      <c r="C21" s="12">
        <v>0.14637110370562087</v>
      </c>
      <c r="D21" s="12">
        <v>100.22233333333334</v>
      </c>
      <c r="E21" s="12">
        <v>0.2519411306899554</v>
      </c>
      <c r="G21" s="12">
        <v>100.33933333333334</v>
      </c>
      <c r="H21" s="12">
        <v>0.30266868574950107</v>
      </c>
      <c r="J21" s="12">
        <v>100.58449999999999</v>
      </c>
      <c r="K21" s="12">
        <v>0.536694046923629</v>
      </c>
      <c r="L21" s="12">
        <v>100.697</v>
      </c>
      <c r="M21" s="12">
        <v>0.3107716203259216</v>
      </c>
      <c r="O21" s="12">
        <v>101.036</v>
      </c>
      <c r="Q21" s="12">
        <v>100.57</v>
      </c>
      <c r="R21" s="12">
        <v>100.141</v>
      </c>
      <c r="S21" s="12">
        <v>100.8945</v>
      </c>
      <c r="T21" s="12">
        <v>0.002121320343559723</v>
      </c>
      <c r="U21" s="12">
        <v>100.8</v>
      </c>
      <c r="W21" s="12">
        <v>100.2695</v>
      </c>
      <c r="X21" s="12">
        <v>0.56356410460892</v>
      </c>
      <c r="Y21" s="12">
        <v>100.08866666666667</v>
      </c>
      <c r="Z21" s="12">
        <v>0.301433795937569</v>
      </c>
      <c r="AB21" s="12">
        <v>101.184</v>
      </c>
      <c r="AC21" s="12">
        <v>99.985</v>
      </c>
      <c r="AD21" s="12">
        <v>99.84199999999998</v>
      </c>
      <c r="AE21" s="12">
        <v>0.14816207341961016</v>
      </c>
      <c r="AG21" s="12">
        <f t="shared" si="0"/>
        <v>100.41197619047618</v>
      </c>
      <c r="AH21" s="12">
        <f t="shared" si="1"/>
        <v>0.3948150578393233</v>
      </c>
      <c r="AI21" s="12">
        <f t="shared" si="2"/>
        <v>100.47321428571429</v>
      </c>
      <c r="AJ21" s="12">
        <f t="shared" si="3"/>
        <v>0.39333455407124635</v>
      </c>
    </row>
    <row r="23" spans="1:36" ht="12.75">
      <c r="A23" s="12" t="s">
        <v>26</v>
      </c>
      <c r="B23" s="12">
        <v>1.3888074076464814</v>
      </c>
      <c r="C23" s="12">
        <v>0.009738000562280259</v>
      </c>
      <c r="D23" s="12">
        <v>1.3493594707107037</v>
      </c>
      <c r="E23" s="12">
        <v>0.005626913018337019</v>
      </c>
      <c r="G23" s="12">
        <v>1.3403220304944432</v>
      </c>
      <c r="H23" s="12">
        <v>0.016310921337110183</v>
      </c>
      <c r="J23" s="12">
        <v>1.3604218347623838</v>
      </c>
      <c r="K23" s="12">
        <v>0.012602932849730965</v>
      </c>
      <c r="L23" s="12">
        <v>1.3412979983616087</v>
      </c>
      <c r="M23" s="12">
        <v>0.0072068093746206945</v>
      </c>
      <c r="O23" s="12">
        <v>1.48186695580866</v>
      </c>
      <c r="Q23" s="12">
        <v>1.3577065509952</v>
      </c>
      <c r="R23" s="12">
        <v>1.3928470842349463</v>
      </c>
      <c r="S23" s="12">
        <v>1.339717484417343</v>
      </c>
      <c r="T23" s="12">
        <v>0.015151278295589226</v>
      </c>
      <c r="U23" s="12">
        <v>1.3180444510933864</v>
      </c>
      <c r="W23" s="12">
        <v>1.353025423459425</v>
      </c>
      <c r="X23" s="12">
        <v>0.00043866893973620755</v>
      </c>
      <c r="Y23" s="12">
        <v>1.3476772498572867</v>
      </c>
      <c r="Z23" s="12">
        <v>0.003449467208468248</v>
      </c>
      <c r="AB23" s="12">
        <v>1.3750830755442651</v>
      </c>
      <c r="AC23" s="12">
        <v>1.3512249718197034</v>
      </c>
      <c r="AD23" s="12">
        <v>1.3701529564216297</v>
      </c>
      <c r="AE23" s="12">
        <v>0.018569251360269993</v>
      </c>
      <c r="AG23" s="12">
        <f t="shared" si="0"/>
        <v>1.3437959487652</v>
      </c>
      <c r="AH23" s="12">
        <f t="shared" si="1"/>
        <v>0.015485425918991757</v>
      </c>
      <c r="AI23" s="12">
        <f t="shared" si="2"/>
        <v>1.3684451926374865</v>
      </c>
      <c r="AJ23" s="12">
        <f t="shared" si="3"/>
        <v>0.01716649636900392</v>
      </c>
    </row>
    <row r="24" spans="1:36" ht="12.75">
      <c r="A24" s="12" t="s">
        <v>29</v>
      </c>
      <c r="B24" s="12">
        <v>0.0007880515108403852</v>
      </c>
      <c r="C24" s="12">
        <v>0.0006217308196359411</v>
      </c>
      <c r="D24" s="12">
        <v>0.0009063153124153268</v>
      </c>
      <c r="E24" s="12">
        <v>0.0006997401162573684</v>
      </c>
      <c r="G24" s="12">
        <v>0.0003840799785040083</v>
      </c>
      <c r="H24" s="12">
        <v>6.044942772887E-05</v>
      </c>
      <c r="J24" s="12">
        <v>0.0009029110750093517</v>
      </c>
      <c r="K24" s="12">
        <v>0.00018020383723294154</v>
      </c>
      <c r="L24" s="12">
        <v>0.0006094256727248738</v>
      </c>
      <c r="M24" s="12">
        <v>0.0007029189116750618</v>
      </c>
      <c r="O24" s="12">
        <v>0.007078956689927479</v>
      </c>
      <c r="Q24" s="12">
        <v>0.0008822968863199161</v>
      </c>
      <c r="R24" s="12">
        <v>0.0008842352158844877</v>
      </c>
      <c r="S24" s="12">
        <v>0.0010748430154934325</v>
      </c>
      <c r="T24" s="12">
        <v>0.0005652291700761948</v>
      </c>
      <c r="U24" s="12">
        <v>0.0006774535056054419</v>
      </c>
      <c r="W24" s="12">
        <v>0.0016251965151069057</v>
      </c>
      <c r="X24" s="12">
        <v>0.0005442057073447933</v>
      </c>
      <c r="Y24" s="12">
        <v>0.0007915648279783125</v>
      </c>
      <c r="Z24" s="12">
        <v>0.0003432788461624113</v>
      </c>
      <c r="AB24" s="12">
        <v>0.0027867555975800997</v>
      </c>
      <c r="AC24" s="12">
        <v>0.000784718599255991</v>
      </c>
      <c r="AD24" s="12">
        <v>0.0015150248693507633</v>
      </c>
      <c r="AE24" s="12">
        <v>0.0014769977521816285</v>
      </c>
      <c r="AG24" s="12">
        <f t="shared" si="0"/>
        <v>0.0008512438831531656</v>
      </c>
      <c r="AH24" s="12">
        <f t="shared" si="1"/>
        <v>0.0003660868470728143</v>
      </c>
      <c r="AI24" s="12">
        <f t="shared" si="2"/>
        <v>0.0012363093428567338</v>
      </c>
      <c r="AJ24" s="12">
        <f t="shared" si="3"/>
        <v>0.0007439110072746664</v>
      </c>
    </row>
    <row r="25" spans="1:36" ht="12.75">
      <c r="A25" s="12" t="s">
        <v>25</v>
      </c>
      <c r="B25" s="12">
        <v>0.9920657182799033</v>
      </c>
      <c r="C25" s="12">
        <v>0.010317948066056232</v>
      </c>
      <c r="D25" s="12">
        <v>1.0312912603043811</v>
      </c>
      <c r="E25" s="12">
        <v>0.008532595086760702</v>
      </c>
      <c r="G25" s="12">
        <v>1.0381733868538052</v>
      </c>
      <c r="H25" s="12">
        <v>0.014165439529872596</v>
      </c>
      <c r="J25" s="12">
        <v>1.015354468872094</v>
      </c>
      <c r="K25" s="12">
        <v>0.03085574404801114</v>
      </c>
      <c r="L25" s="12">
        <v>1.0375355838631999</v>
      </c>
      <c r="M25" s="12">
        <v>0.00505286267629415</v>
      </c>
      <c r="O25" s="12">
        <v>0.8794490921137995</v>
      </c>
      <c r="Q25" s="12">
        <v>1.0273654116973554</v>
      </c>
      <c r="R25" s="12">
        <v>0.9888217050520751</v>
      </c>
      <c r="S25" s="12">
        <v>1.0440344851518</v>
      </c>
      <c r="T25" s="12">
        <v>0.01156031232908655</v>
      </c>
      <c r="U25" s="12">
        <v>1.069420432555986</v>
      </c>
      <c r="W25" s="12">
        <v>1.025686045911189</v>
      </c>
      <c r="X25" s="12">
        <v>0.00534600202833748</v>
      </c>
      <c r="Y25" s="12">
        <v>1.0296296160020957</v>
      </c>
      <c r="Z25" s="12">
        <v>0.004398889257453576</v>
      </c>
      <c r="AB25" s="12">
        <v>0.9972267432490188</v>
      </c>
      <c r="AC25" s="12">
        <v>1.0234541496783631</v>
      </c>
      <c r="AD25" s="12">
        <v>1.007323671415954</v>
      </c>
      <c r="AE25" s="12">
        <v>0.019427174450074264</v>
      </c>
      <c r="AG25" s="12">
        <f t="shared" si="0"/>
        <v>1.0367726337353174</v>
      </c>
      <c r="AH25" s="12">
        <f t="shared" si="1"/>
        <v>0.018571784130504226</v>
      </c>
      <c r="AI25" s="12">
        <f t="shared" si="2"/>
        <v>1.0099963203914284</v>
      </c>
      <c r="AJ25" s="12">
        <f t="shared" si="3"/>
        <v>0.01678594983502345</v>
      </c>
    </row>
    <row r="26" spans="1:36" ht="12.75">
      <c r="A26" s="12" t="s">
        <v>31</v>
      </c>
      <c r="B26" s="12">
        <v>0.019141759164894634</v>
      </c>
      <c r="C26" s="12">
        <v>0.001036993607337615</v>
      </c>
      <c r="D26" s="12">
        <v>0.014714898475971258</v>
      </c>
      <c r="E26" s="12">
        <v>0.0010942874150580324</v>
      </c>
      <c r="G26" s="12">
        <v>0.014660361751169304</v>
      </c>
      <c r="H26" s="12">
        <v>0.001281983619553425</v>
      </c>
      <c r="J26" s="12">
        <v>0.015277489410547225</v>
      </c>
      <c r="K26" s="12">
        <v>0.0005401309812341957</v>
      </c>
      <c r="L26" s="12">
        <v>0.014031276035285823</v>
      </c>
      <c r="M26" s="12">
        <v>0.0008470964060712257</v>
      </c>
      <c r="O26" s="12">
        <v>0.053486356213614174</v>
      </c>
      <c r="Q26" s="12">
        <v>0.015972745643706703</v>
      </c>
      <c r="R26" s="12">
        <v>0.020238478848616286</v>
      </c>
      <c r="S26" s="12">
        <v>0.014978717142169088</v>
      </c>
      <c r="T26" s="12">
        <v>0.0006219506860848843</v>
      </c>
      <c r="U26" s="12">
        <v>0.015957982157143145</v>
      </c>
      <c r="W26" s="12">
        <v>0.016856156383529317</v>
      </c>
      <c r="X26" s="12">
        <v>0.003257549747702516</v>
      </c>
      <c r="Y26" s="12">
        <v>0.016040846109071794</v>
      </c>
      <c r="Z26" s="12">
        <v>0.0019774910911222734</v>
      </c>
      <c r="AB26" s="12">
        <v>0.019069580283229873</v>
      </c>
      <c r="AC26" s="12">
        <v>0.016603662302818966</v>
      </c>
      <c r="AD26" s="12">
        <v>0.020647427641855592</v>
      </c>
      <c r="AE26" s="12">
        <v>0.004971348293861363</v>
      </c>
      <c r="AG26" s="12">
        <f t="shared" si="0"/>
        <v>0.015861644187523716</v>
      </c>
      <c r="AH26" s="12">
        <f t="shared" si="1"/>
        <v>0.0022298367116538906</v>
      </c>
      <c r="AI26" s="12">
        <f t="shared" si="2"/>
        <v>0.017594267433906144</v>
      </c>
      <c r="AJ26" s="12">
        <f t="shared" si="3"/>
        <v>0.0018746569659796406</v>
      </c>
    </row>
    <row r="27" spans="1:36" ht="12.75">
      <c r="A27" s="12" t="s">
        <v>30</v>
      </c>
      <c r="B27" s="12">
        <v>0</v>
      </c>
      <c r="C27" s="12">
        <v>0</v>
      </c>
      <c r="D27" s="12">
        <v>0</v>
      </c>
      <c r="E27" s="12">
        <v>0</v>
      </c>
      <c r="G27" s="12">
        <v>0</v>
      </c>
      <c r="H27" s="12">
        <v>0</v>
      </c>
      <c r="J27" s="12">
        <v>0</v>
      </c>
      <c r="K27" s="12">
        <v>0</v>
      </c>
      <c r="L27" s="12">
        <v>0</v>
      </c>
      <c r="M27" s="12">
        <v>0</v>
      </c>
      <c r="O27" s="12">
        <v>0.00023110809100686887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W27" s="12">
        <v>0</v>
      </c>
      <c r="X27" s="12">
        <v>0</v>
      </c>
      <c r="Y27" s="12">
        <v>0</v>
      </c>
      <c r="Z27" s="12">
        <v>0</v>
      </c>
      <c r="AB27" s="12">
        <v>0</v>
      </c>
      <c r="AC27" s="12">
        <v>0</v>
      </c>
      <c r="AD27" s="12">
        <v>0</v>
      </c>
      <c r="AE27" s="12">
        <v>0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</row>
    <row r="28" spans="1:36" ht="12.75">
      <c r="A28" s="12" t="s">
        <v>24</v>
      </c>
      <c r="B28" s="12">
        <v>0.00680028393448163</v>
      </c>
      <c r="C28" s="12">
        <v>0.0007830413016215275</v>
      </c>
      <c r="D28" s="12">
        <v>0.005350419276997062</v>
      </c>
      <c r="E28" s="12">
        <v>8.778185339013248E-05</v>
      </c>
      <c r="G28" s="12">
        <v>0.006115405912367829</v>
      </c>
      <c r="H28" s="12">
        <v>0.0005665220816426621</v>
      </c>
      <c r="J28" s="12">
        <v>0.006521551250678201</v>
      </c>
      <c r="K28" s="12">
        <v>0.000903820820836978</v>
      </c>
      <c r="L28" s="12">
        <v>0.006503276120299176</v>
      </c>
      <c r="M28" s="12">
        <v>0.0002791957073319711</v>
      </c>
      <c r="O28" s="12">
        <v>0.02436490817354781</v>
      </c>
      <c r="Q28" s="12">
        <v>0.005653909955723561</v>
      </c>
      <c r="R28" s="12">
        <v>0.00758228478721438</v>
      </c>
      <c r="S28" s="12">
        <v>0.006025787706787609</v>
      </c>
      <c r="T28" s="12">
        <v>0.0003114867554065416</v>
      </c>
      <c r="U28" s="12">
        <v>0.005127715201981239</v>
      </c>
      <c r="W28" s="12">
        <v>0.006469181920373274</v>
      </c>
      <c r="X28" s="12">
        <v>0.00028134008490402623</v>
      </c>
      <c r="Y28" s="12">
        <v>0.005766414250958973</v>
      </c>
      <c r="Z28" s="12">
        <v>0.0001051852799044211</v>
      </c>
      <c r="AB28" s="12">
        <v>0.013710239089213056</v>
      </c>
      <c r="AC28" s="12">
        <v>0.0060996429593928045</v>
      </c>
      <c r="AD28" s="12">
        <v>0.009935819047915418</v>
      </c>
      <c r="AE28" s="12">
        <v>0.005393746322651334</v>
      </c>
      <c r="AG28" s="12">
        <f t="shared" si="0"/>
        <v>0.006403548216758187</v>
      </c>
      <c r="AH28" s="12">
        <f t="shared" si="1"/>
        <v>0.0016255964036620404</v>
      </c>
      <c r="AI28" s="12">
        <f t="shared" si="2"/>
        <v>0.007548156271010986</v>
      </c>
      <c r="AJ28" s="12">
        <f t="shared" si="3"/>
        <v>0.002781971898964443</v>
      </c>
    </row>
    <row r="29" spans="1:36" ht="12.75">
      <c r="A29" s="12" t="s">
        <v>28</v>
      </c>
      <c r="B29" s="12">
        <v>0.41632955385038223</v>
      </c>
      <c r="C29" s="12">
        <v>0.0056795840205075875</v>
      </c>
      <c r="D29" s="12">
        <v>0.4549112212876887</v>
      </c>
      <c r="E29" s="12">
        <v>0.00585051072621848</v>
      </c>
      <c r="G29" s="12">
        <v>0.45813715244794745</v>
      </c>
      <c r="H29" s="12">
        <v>0.01432570820896811</v>
      </c>
      <c r="J29" s="12">
        <v>0.44640692158641115</v>
      </c>
      <c r="K29" s="12">
        <v>0.0013295371917538378</v>
      </c>
      <c r="L29" s="12">
        <v>0.45958236227921384</v>
      </c>
      <c r="M29" s="12">
        <v>0.007323357994700081</v>
      </c>
      <c r="O29" s="12">
        <v>0.3627344829556737</v>
      </c>
      <c r="Q29" s="12">
        <v>0.44227603974791874</v>
      </c>
      <c r="R29" s="12">
        <v>0.4103754563050302</v>
      </c>
      <c r="S29" s="12">
        <v>0.4564903548997057</v>
      </c>
      <c r="T29" s="12">
        <v>0.011346302633439238</v>
      </c>
      <c r="U29" s="12">
        <v>0.4740876860572503</v>
      </c>
      <c r="W29" s="12">
        <v>0.4491460615773786</v>
      </c>
      <c r="X29" s="12">
        <v>0.0017018357036771457</v>
      </c>
      <c r="Y29" s="12">
        <v>0.45646067833526965</v>
      </c>
      <c r="Z29" s="12">
        <v>0.005555096830157017</v>
      </c>
      <c r="AB29" s="12">
        <v>0.4168934573959948</v>
      </c>
      <c r="AC29" s="12">
        <v>0.45571217100642614</v>
      </c>
      <c r="AD29" s="12">
        <v>0.4311446220437631</v>
      </c>
      <c r="AE29" s="12">
        <v>0.019798418584355527</v>
      </c>
      <c r="AG29" s="12">
        <f t="shared" si="0"/>
        <v>0.4558305824786912</v>
      </c>
      <c r="AH29" s="12">
        <f t="shared" si="1"/>
        <v>0.012674068905993893</v>
      </c>
      <c r="AI29" s="12">
        <f t="shared" si="2"/>
        <v>0.4338770944956489</v>
      </c>
      <c r="AJ29" s="12">
        <f t="shared" si="3"/>
        <v>0.01864643790702059</v>
      </c>
    </row>
    <row r="30" spans="1:36" ht="12.75">
      <c r="A30" s="12" t="s">
        <v>23</v>
      </c>
      <c r="B30" s="12">
        <v>0.1746602880637994</v>
      </c>
      <c r="C30" s="12">
        <v>0.0051332699730957596</v>
      </c>
      <c r="D30" s="12">
        <v>0.14225526841112082</v>
      </c>
      <c r="E30" s="12">
        <v>0.007289008782139903</v>
      </c>
      <c r="G30" s="12">
        <v>0.1411493990492981</v>
      </c>
      <c r="H30" s="12">
        <v>0.011233848911491607</v>
      </c>
      <c r="J30" s="12">
        <v>0.1537946966556965</v>
      </c>
      <c r="K30" s="12">
        <v>0.017786486105228302</v>
      </c>
      <c r="L30" s="12">
        <v>0.13932681981556438</v>
      </c>
      <c r="M30" s="12">
        <v>0.0030671930836919463</v>
      </c>
      <c r="O30" s="12">
        <v>0.1844181456899309</v>
      </c>
      <c r="Q30" s="12">
        <v>0.14934245183444542</v>
      </c>
      <c r="R30" s="12">
        <v>0.1776111665373218</v>
      </c>
      <c r="S30" s="12">
        <v>0.1368971870043168</v>
      </c>
      <c r="T30" s="12">
        <v>0.008115923054128936</v>
      </c>
      <c r="U30" s="12">
        <v>0.11623154168902897</v>
      </c>
      <c r="W30" s="12">
        <v>0.14593505466590212</v>
      </c>
      <c r="X30" s="12">
        <v>0.00316343129752624</v>
      </c>
      <c r="Y30" s="12">
        <v>0.14269011837393464</v>
      </c>
      <c r="Z30" s="12">
        <v>0.0052390619218934086</v>
      </c>
      <c r="AB30" s="12">
        <v>0.1734357480582209</v>
      </c>
      <c r="AC30" s="12">
        <v>0.1452448771630662</v>
      </c>
      <c r="AD30" s="12">
        <v>0.1577151010072633</v>
      </c>
      <c r="AE30" s="12">
        <v>0.008506937876077359</v>
      </c>
      <c r="AG30" s="12">
        <f t="shared" si="0"/>
        <v>0.139466490764361</v>
      </c>
      <c r="AH30" s="12">
        <f t="shared" si="1"/>
        <v>0.01225082786413351</v>
      </c>
      <c r="AI30" s="12">
        <f t="shared" si="2"/>
        <v>0.16000346899692178</v>
      </c>
      <c r="AJ30" s="12">
        <f t="shared" si="3"/>
        <v>0.014567211665502967</v>
      </c>
    </row>
    <row r="31" spans="1:36" ht="12.75">
      <c r="A31" s="12" t="s">
        <v>27</v>
      </c>
      <c r="B31" s="12">
        <v>0.0014069375492173437</v>
      </c>
      <c r="C31" s="12">
        <v>7.204253813529365E-05</v>
      </c>
      <c r="D31" s="12">
        <v>0.0012111462207218852</v>
      </c>
      <c r="E31" s="12">
        <v>0.000241635161147234</v>
      </c>
      <c r="G31" s="12">
        <v>0.0010581835124647391</v>
      </c>
      <c r="H31" s="12">
        <v>0.0002426433967529586</v>
      </c>
      <c r="J31" s="12">
        <v>0.001320126387179977</v>
      </c>
      <c r="K31" s="12">
        <v>0.0005321143199676341</v>
      </c>
      <c r="L31" s="12">
        <v>0.0011132578521029044</v>
      </c>
      <c r="M31" s="12">
        <v>0.00016249489524281974</v>
      </c>
      <c r="O31" s="12">
        <v>0.006369994263839845</v>
      </c>
      <c r="Q31" s="12">
        <v>0.0008005932393297931</v>
      </c>
      <c r="R31" s="12">
        <v>0.0016395890189110094</v>
      </c>
      <c r="S31" s="12">
        <v>0.0007811406623845229</v>
      </c>
      <c r="T31" s="12">
        <v>0.0005151067135620581</v>
      </c>
      <c r="U31" s="12">
        <v>0.0004527377396181559</v>
      </c>
      <c r="W31" s="12">
        <v>0.001256879567095642</v>
      </c>
      <c r="X31" s="12">
        <v>0.00023997983427325527</v>
      </c>
      <c r="Y31" s="12">
        <v>0.0009435122434046801</v>
      </c>
      <c r="Z31" s="12">
        <v>0.000640535448080792</v>
      </c>
      <c r="AB31" s="12">
        <v>0.0017944007824772432</v>
      </c>
      <c r="AC31" s="12">
        <v>0.0008758064709731023</v>
      </c>
      <c r="AD31" s="12">
        <v>0.0015653775522687016</v>
      </c>
      <c r="AE31" s="12">
        <v>0.0006108099746245488</v>
      </c>
      <c r="AG31" s="12">
        <f t="shared" si="0"/>
        <v>0.0010179079689950842</v>
      </c>
      <c r="AH31" s="12">
        <f t="shared" si="1"/>
        <v>0.00034851794688135784</v>
      </c>
      <c r="AI31" s="12">
        <f t="shared" si="2"/>
        <v>0.0012991904307405873</v>
      </c>
      <c r="AJ31" s="12">
        <f t="shared" si="3"/>
        <v>0.00036578581915312677</v>
      </c>
    </row>
    <row r="33" spans="1:36" ht="12.75">
      <c r="A33" s="12" t="s">
        <v>32</v>
      </c>
      <c r="B33" s="12">
        <v>3</v>
      </c>
      <c r="C33" s="12">
        <v>0</v>
      </c>
      <c r="D33" s="12">
        <v>3</v>
      </c>
      <c r="E33" s="12">
        <v>5.438959822042073E-16</v>
      </c>
      <c r="G33" s="12">
        <v>3</v>
      </c>
      <c r="H33" s="12">
        <v>5.438959822042073E-16</v>
      </c>
      <c r="J33" s="12">
        <v>3</v>
      </c>
      <c r="K33" s="12">
        <v>4.440892098500626E-16</v>
      </c>
      <c r="L33" s="12">
        <v>3</v>
      </c>
      <c r="M33" s="12">
        <v>4.440892098500626E-16</v>
      </c>
      <c r="O33" s="12">
        <v>3</v>
      </c>
      <c r="Q33" s="12">
        <v>3</v>
      </c>
      <c r="R33" s="12">
        <v>3</v>
      </c>
      <c r="S33" s="12">
        <v>3</v>
      </c>
      <c r="T33" s="12">
        <v>0</v>
      </c>
      <c r="U33" s="12">
        <v>3</v>
      </c>
      <c r="W33" s="12">
        <v>3</v>
      </c>
      <c r="X33" s="12">
        <v>4.440892098500626E-16</v>
      </c>
      <c r="Y33" s="12">
        <v>3</v>
      </c>
      <c r="Z33" s="12">
        <v>4.440892098500626E-16</v>
      </c>
      <c r="AB33" s="12">
        <v>3</v>
      </c>
      <c r="AC33" s="12">
        <v>3</v>
      </c>
      <c r="AD33" s="12">
        <v>3</v>
      </c>
      <c r="AE33" s="12">
        <v>3.1401849173675503E-16</v>
      </c>
      <c r="AG33" s="12">
        <f t="shared" si="0"/>
        <v>3</v>
      </c>
      <c r="AH33" s="12">
        <f t="shared" si="1"/>
        <v>0</v>
      </c>
      <c r="AI33" s="12">
        <f t="shared" si="2"/>
        <v>3</v>
      </c>
      <c r="AJ33" s="12">
        <f t="shared" si="3"/>
        <v>0</v>
      </c>
    </row>
    <row r="35" spans="1:36" ht="12.75">
      <c r="A35" s="12" t="s">
        <v>33</v>
      </c>
      <c r="B35" s="12">
        <v>70.27837268095683</v>
      </c>
      <c r="C35" s="12">
        <v>0.8853885194249062</v>
      </c>
      <c r="D35" s="12">
        <v>76.02638813638897</v>
      </c>
      <c r="E35" s="12">
        <v>1.183274340444356</v>
      </c>
      <c r="G35" s="12">
        <v>76.30594863259712</v>
      </c>
      <c r="H35" s="12">
        <v>2.020806068728944</v>
      </c>
      <c r="J35" s="12">
        <v>74.24566567921713</v>
      </c>
      <c r="K35" s="12">
        <v>2.3179844131281753</v>
      </c>
      <c r="L35" s="12">
        <v>76.59102302246639</v>
      </c>
      <c r="M35" s="12">
        <v>0.6989507393929858</v>
      </c>
      <c r="O35" s="12">
        <v>65.5320068128483</v>
      </c>
      <c r="Q35" s="12">
        <v>74.65594054604686</v>
      </c>
      <c r="R35" s="12">
        <v>69.59925594379615</v>
      </c>
      <c r="S35" s="12">
        <v>76.82484942731864</v>
      </c>
      <c r="T35" s="12">
        <v>1.558530197651902</v>
      </c>
      <c r="U35" s="12">
        <v>80.24884621383875</v>
      </c>
      <c r="W35" s="12">
        <v>75.31807819615878</v>
      </c>
      <c r="X35" s="12">
        <v>0.5002917198226535</v>
      </c>
      <c r="Y35" s="12">
        <v>76.06475258659856</v>
      </c>
      <c r="Z35" s="12">
        <v>0.8991744413690413</v>
      </c>
      <c r="AB35" s="12">
        <v>70.40649165224255</v>
      </c>
      <c r="AC35" s="12">
        <v>75.72072004587856</v>
      </c>
      <c r="AD35" s="12">
        <v>72.99809522822103</v>
      </c>
      <c r="AE35" s="12">
        <v>2.0467384956701835</v>
      </c>
      <c r="AG35" s="12">
        <f>AVERAGE(U35,D35,G35,L35,S35,Y35,AD35)</f>
        <v>76.43712903534707</v>
      </c>
      <c r="AH35" s="12">
        <f>STDEV(U35,D35,G35,L35,S35,Y35,AD35)</f>
        <v>2.1156059983178896</v>
      </c>
      <c r="AI35" s="12">
        <f t="shared" si="2"/>
        <v>72.88921782061384</v>
      </c>
      <c r="AJ35" s="12">
        <f t="shared" si="3"/>
        <v>2.6671557346899655</v>
      </c>
    </row>
    <row r="36" spans="1:36" ht="12.75">
      <c r="A36" s="12" t="s">
        <v>5</v>
      </c>
      <c r="B36" s="12">
        <v>29.48413434732833</v>
      </c>
      <c r="C36" s="12">
        <v>0.8973018159110225</v>
      </c>
      <c r="D36" s="12">
        <v>23.771299102923507</v>
      </c>
      <c r="E36" s="12">
        <v>1.1471034811645655</v>
      </c>
      <c r="G36" s="12">
        <v>23.517658200757666</v>
      </c>
      <c r="H36" s="12">
        <v>1.9798798984978019</v>
      </c>
      <c r="J36" s="12">
        <v>25.53603202984152</v>
      </c>
      <c r="K36" s="12">
        <v>2.235688667357231</v>
      </c>
      <c r="L36" s="12">
        <v>23.223310658043616</v>
      </c>
      <c r="M36" s="12">
        <v>0.6708691566332303</v>
      </c>
      <c r="O36" s="12">
        <v>33.31718308469236</v>
      </c>
      <c r="Q36" s="12">
        <v>25.208919776680464</v>
      </c>
      <c r="R36" s="12">
        <v>30.12267144241428</v>
      </c>
      <c r="S36" s="12">
        <v>23.04348328032959</v>
      </c>
      <c r="T36" s="12">
        <v>1.4712348125124053</v>
      </c>
      <c r="U36" s="12">
        <v>19.674518846443732</v>
      </c>
      <c r="W36" s="12">
        <v>24.47121205282461</v>
      </c>
      <c r="X36" s="12">
        <v>0.46065070238177375</v>
      </c>
      <c r="Y36" s="12">
        <v>23.77785976105672</v>
      </c>
      <c r="Z36" s="12">
        <v>0.8680929818175747</v>
      </c>
      <c r="AB36" s="12">
        <v>29.290463381541397</v>
      </c>
      <c r="AC36" s="12">
        <v>24.133756747101387</v>
      </c>
      <c r="AD36" s="12">
        <v>26.73544721333445</v>
      </c>
      <c r="AE36" s="12">
        <v>1.9397747320985814</v>
      </c>
      <c r="AG36" s="12">
        <f t="shared" si="0"/>
        <v>23.391939580412757</v>
      </c>
      <c r="AH36" s="12">
        <f t="shared" si="1"/>
        <v>2.059804639438884</v>
      </c>
      <c r="AI36" s="12">
        <f t="shared" si="2"/>
        <v>26.892455682533143</v>
      </c>
      <c r="AJ36" s="12">
        <f t="shared" si="3"/>
        <v>2.61561184314729</v>
      </c>
    </row>
    <row r="37" spans="1:36" ht="12.75">
      <c r="A37" s="12" t="s">
        <v>34</v>
      </c>
      <c r="B37" s="12">
        <v>0.2374929717148443</v>
      </c>
      <c r="C37" s="12">
        <v>0.011913296484901609</v>
      </c>
      <c r="D37" s="12">
        <v>0.20231276068751683</v>
      </c>
      <c r="E37" s="12">
        <v>0.03967322211596634</v>
      </c>
      <c r="G37" s="12">
        <v>0.17639316664520913</v>
      </c>
      <c r="H37" s="12">
        <v>0.04121746563756577</v>
      </c>
      <c r="J37" s="12">
        <v>0.21830229094136677</v>
      </c>
      <c r="K37" s="12">
        <v>0.08229574577135751</v>
      </c>
      <c r="L37" s="12">
        <v>0.18566631948999437</v>
      </c>
      <c r="M37" s="12">
        <v>0.028424629099035273</v>
      </c>
      <c r="O37" s="12">
        <v>1.1508101024593476</v>
      </c>
      <c r="Q37" s="12">
        <v>0.13513967727267856</v>
      </c>
      <c r="R37" s="12">
        <v>0.27807261378956455</v>
      </c>
      <c r="S37" s="12">
        <v>0.13166729235177382</v>
      </c>
      <c r="T37" s="12">
        <v>0.08729538513945169</v>
      </c>
      <c r="U37" s="12">
        <v>0.07663493971752514</v>
      </c>
      <c r="W37" s="12">
        <v>0.21070975101661682</v>
      </c>
      <c r="X37" s="12">
        <v>0.039641017440798496</v>
      </c>
      <c r="Y37" s="12">
        <v>0.15738765234473395</v>
      </c>
      <c r="Z37" s="12">
        <v>0.1069833207193281</v>
      </c>
      <c r="AB37" s="12">
        <v>0.30304496621605</v>
      </c>
      <c r="AC37" s="12">
        <v>0.14552320702004687</v>
      </c>
      <c r="AD37" s="12">
        <v>0.2664575584445286</v>
      </c>
      <c r="AE37" s="12">
        <v>0.1091074152059457</v>
      </c>
      <c r="AG37" s="12">
        <f t="shared" si="0"/>
        <v>0.17093138424018312</v>
      </c>
      <c r="AH37" s="12">
        <f t="shared" si="1"/>
        <v>0.05912403792705107</v>
      </c>
      <c r="AI37" s="12">
        <f t="shared" si="2"/>
        <v>0.218326496853024</v>
      </c>
      <c r="AJ37" s="12">
        <f t="shared" si="3"/>
        <v>0.0624400414588501</v>
      </c>
    </row>
    <row r="38" spans="1:36" ht="12.75">
      <c r="A38" s="12" t="s">
        <v>32</v>
      </c>
      <c r="B38" s="12">
        <v>100</v>
      </c>
      <c r="C38" s="12">
        <v>1.4210854715202004E-14</v>
      </c>
      <c r="D38" s="12">
        <v>100</v>
      </c>
      <c r="E38" s="12">
        <v>1.0048591735576161E-14</v>
      </c>
      <c r="G38" s="12">
        <v>100</v>
      </c>
      <c r="H38" s="12">
        <v>0</v>
      </c>
      <c r="J38" s="12">
        <v>100</v>
      </c>
      <c r="K38" s="12">
        <v>1.4210854715202004E-14</v>
      </c>
      <c r="L38" s="12">
        <v>100</v>
      </c>
      <c r="M38" s="12">
        <v>1.4210854715202004E-14</v>
      </c>
      <c r="O38" s="12">
        <v>100</v>
      </c>
      <c r="Q38" s="12">
        <v>100</v>
      </c>
      <c r="R38" s="12">
        <v>100</v>
      </c>
      <c r="S38" s="12">
        <v>100</v>
      </c>
      <c r="T38" s="12">
        <v>1.4210854715202004E-14</v>
      </c>
      <c r="U38" s="12">
        <v>100</v>
      </c>
      <c r="W38" s="12">
        <v>100</v>
      </c>
      <c r="X38" s="12">
        <v>1.4210854715202004E-14</v>
      </c>
      <c r="Y38" s="12">
        <v>100</v>
      </c>
      <c r="Z38" s="12">
        <v>1.4210854715202004E-14</v>
      </c>
      <c r="AB38" s="12">
        <v>100</v>
      </c>
      <c r="AC38" s="12">
        <v>100</v>
      </c>
      <c r="AD38" s="12">
        <v>100</v>
      </c>
      <c r="AE38" s="12">
        <v>1.0048591735576161E-14</v>
      </c>
      <c r="AG38" s="12">
        <f t="shared" si="0"/>
        <v>100</v>
      </c>
      <c r="AH38" s="12">
        <f t="shared" si="1"/>
        <v>0</v>
      </c>
      <c r="AI38" s="12">
        <f t="shared" si="2"/>
        <v>100</v>
      </c>
      <c r="AJ38" s="12">
        <f t="shared" si="3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7.8515625" style="6" customWidth="1"/>
    <col min="2" max="5" width="7.140625" style="3" customWidth="1"/>
    <col min="6" max="6" width="3.140625" style="3" customWidth="1"/>
    <col min="7" max="10" width="7.140625" style="3" customWidth="1"/>
    <col min="11" max="11" width="3.28125" style="3" customWidth="1"/>
    <col min="12" max="13" width="7.140625" style="3" customWidth="1"/>
    <col min="14" max="14" width="3.28125" style="3" customWidth="1"/>
    <col min="15" max="16" width="7.140625" style="3" customWidth="1"/>
    <col min="17" max="17" width="3.28125" style="3" customWidth="1"/>
    <col min="18" max="19" width="7.140625" style="3" customWidth="1"/>
    <col min="20" max="20" width="3.28125" style="3" customWidth="1"/>
    <col min="21" max="22" width="7.140625" style="3" customWidth="1"/>
    <col min="23" max="23" width="3.28125" style="3" customWidth="1"/>
    <col min="24" max="27" width="7.140625" style="3" customWidth="1"/>
    <col min="28" max="28" width="3.28125" style="3" customWidth="1"/>
    <col min="29" max="35" width="7.140625" style="3" customWidth="1"/>
    <col min="36" max="37" width="7.140625" style="7" customWidth="1"/>
    <col min="38" max="16384" width="11.421875" style="7" customWidth="1"/>
  </cols>
  <sheetData>
    <row r="1" ht="15">
      <c r="A1" s="16" t="s">
        <v>96</v>
      </c>
    </row>
    <row r="2" spans="1:34" ht="12.75">
      <c r="A2" s="7" t="s">
        <v>84</v>
      </c>
      <c r="AH2" s="3" t="s">
        <v>40</v>
      </c>
    </row>
    <row r="3" ht="12.75">
      <c r="A3" s="6" t="s">
        <v>69</v>
      </c>
    </row>
    <row r="4" spans="2:34" ht="12.75">
      <c r="B4" s="3" t="s">
        <v>67</v>
      </c>
      <c r="G4" s="3" t="s">
        <v>67</v>
      </c>
      <c r="L4" s="3" t="s">
        <v>67</v>
      </c>
      <c r="O4" s="3" t="s">
        <v>67</v>
      </c>
      <c r="R4" s="3" t="s">
        <v>67</v>
      </c>
      <c r="U4" s="3" t="s">
        <v>67</v>
      </c>
      <c r="X4" s="3" t="s">
        <v>67</v>
      </c>
      <c r="AC4" s="3" t="s">
        <v>67</v>
      </c>
      <c r="AH4" s="3" t="s">
        <v>67</v>
      </c>
    </row>
    <row r="6" spans="1:37" ht="12.75">
      <c r="A6" s="6" t="s">
        <v>38</v>
      </c>
      <c r="B6" s="3" t="s">
        <v>4</v>
      </c>
      <c r="C6" s="3" t="s">
        <v>39</v>
      </c>
      <c r="D6" s="3" t="s">
        <v>4</v>
      </c>
      <c r="E6" s="3" t="s">
        <v>39</v>
      </c>
      <c r="G6" s="3" t="s">
        <v>4</v>
      </c>
      <c r="H6" s="3" t="s">
        <v>39</v>
      </c>
      <c r="I6" s="3" t="s">
        <v>3</v>
      </c>
      <c r="J6" s="3" t="s">
        <v>39</v>
      </c>
      <c r="L6" s="3" t="s">
        <v>4</v>
      </c>
      <c r="M6" s="3" t="s">
        <v>39</v>
      </c>
      <c r="O6" s="3" t="s">
        <v>4</v>
      </c>
      <c r="P6" s="3" t="s">
        <v>39</v>
      </c>
      <c r="R6" s="3" t="s">
        <v>4</v>
      </c>
      <c r="S6" s="3" t="s">
        <v>39</v>
      </c>
      <c r="U6" s="3" t="s">
        <v>3</v>
      </c>
      <c r="V6" s="3" t="s">
        <v>39</v>
      </c>
      <c r="X6" s="3" t="s">
        <v>4</v>
      </c>
      <c r="Y6" s="3" t="s">
        <v>39</v>
      </c>
      <c r="Z6" s="3" t="s">
        <v>3</v>
      </c>
      <c r="AA6" s="3" t="s">
        <v>39</v>
      </c>
      <c r="AC6" s="3" t="s">
        <v>4</v>
      </c>
      <c r="AD6" s="3" t="s">
        <v>39</v>
      </c>
      <c r="AE6" s="3" t="s">
        <v>4</v>
      </c>
      <c r="AF6" s="3" t="s">
        <v>39</v>
      </c>
      <c r="AH6" s="3" t="s">
        <v>74</v>
      </c>
      <c r="AI6" s="3" t="s">
        <v>39</v>
      </c>
      <c r="AJ6" s="7" t="s">
        <v>1</v>
      </c>
      <c r="AK6" s="7" t="s">
        <v>39</v>
      </c>
    </row>
    <row r="7" spans="2:36" ht="12.75">
      <c r="B7" s="3" t="s">
        <v>7</v>
      </c>
      <c r="D7" s="3" t="s">
        <v>8</v>
      </c>
      <c r="G7" s="3" t="s">
        <v>7</v>
      </c>
      <c r="I7" s="3" t="s">
        <v>8</v>
      </c>
      <c r="L7" s="3" t="s">
        <v>11</v>
      </c>
      <c r="O7" s="3" t="s">
        <v>11</v>
      </c>
      <c r="R7" s="3" t="s">
        <v>8</v>
      </c>
      <c r="U7" s="3" t="s">
        <v>8</v>
      </c>
      <c r="X7" s="3" t="s">
        <v>7</v>
      </c>
      <c r="Z7" s="3" t="s">
        <v>8</v>
      </c>
      <c r="AC7" s="3" t="s">
        <v>7</v>
      </c>
      <c r="AE7" s="3" t="s">
        <v>8</v>
      </c>
      <c r="AH7" s="3" t="s">
        <v>8</v>
      </c>
      <c r="AJ7" s="7" t="s">
        <v>7</v>
      </c>
    </row>
    <row r="9" spans="1:37" ht="12.75">
      <c r="A9" s="6" t="s">
        <v>16</v>
      </c>
      <c r="B9" s="3">
        <v>47.383</v>
      </c>
      <c r="C9" s="3">
        <v>0.11172287142747539</v>
      </c>
      <c r="D9" s="3">
        <v>48.2965</v>
      </c>
      <c r="E9" s="3">
        <v>0.033234018715765645</v>
      </c>
      <c r="G9" s="3">
        <v>47.624</v>
      </c>
      <c r="H9" s="3">
        <v>0.025455844122716675</v>
      </c>
      <c r="I9" s="3">
        <v>47.403</v>
      </c>
      <c r="J9" s="3">
        <v>0.356892140567726</v>
      </c>
      <c r="L9" s="3">
        <v>47.473</v>
      </c>
      <c r="M9" s="3">
        <v>0.3478965363438012</v>
      </c>
      <c r="O9" s="3">
        <v>47.5135</v>
      </c>
      <c r="P9" s="3">
        <v>0.21425335469952198</v>
      </c>
      <c r="R9" s="3">
        <v>46.604</v>
      </c>
      <c r="S9" s="3">
        <v>0.10889444430272575</v>
      </c>
      <c r="U9" s="3">
        <v>47.52633333333333</v>
      </c>
      <c r="V9" s="3">
        <v>0.46324111792160416</v>
      </c>
      <c r="X9" s="3">
        <v>47.2805</v>
      </c>
      <c r="Y9" s="3">
        <v>0.29910616844013693</v>
      </c>
      <c r="Z9" s="3">
        <v>47.812333333333335</v>
      </c>
      <c r="AA9" s="3">
        <v>0.6609367090219249</v>
      </c>
      <c r="AC9" s="3">
        <v>47.486000000000004</v>
      </c>
      <c r="AD9" s="3">
        <v>0.2998132752222937</v>
      </c>
      <c r="AE9" s="3">
        <v>47.283500000000004</v>
      </c>
      <c r="AF9" s="3">
        <v>0.1039446968344214</v>
      </c>
      <c r="AH9" s="3">
        <f>AVERAGE(D9,I9,L9,O9,R9,U9,Z9,AE9)</f>
        <v>47.48902083333334</v>
      </c>
      <c r="AI9" s="3">
        <f aca="true" t="shared" si="0" ref="AI9:AI16">STDEV(D9,I9,L9,O9,R9,U9,Z9,AE9)</f>
        <v>0.47685007658053263</v>
      </c>
      <c r="AJ9" s="7">
        <f>AVERAGE(B9,G9,X9,AC9)</f>
        <v>47.443375</v>
      </c>
      <c r="AK9" s="7">
        <f aca="true" t="shared" si="1" ref="AK9:AK16">STDEV(B9,G9,X9,AC9)</f>
        <v>0.14676022110912723</v>
      </c>
    </row>
    <row r="10" spans="1:37" ht="12.75">
      <c r="A10" s="6" t="s">
        <v>19</v>
      </c>
      <c r="B10" s="3">
        <v>0</v>
      </c>
      <c r="C10" s="3">
        <v>0</v>
      </c>
      <c r="D10" s="3">
        <v>0.009</v>
      </c>
      <c r="E10" s="3">
        <v>0.005656854249492382</v>
      </c>
      <c r="G10" s="3">
        <v>0.0065</v>
      </c>
      <c r="H10" s="3">
        <v>0.009192388155425118</v>
      </c>
      <c r="I10" s="3">
        <v>0.0033333333333333335</v>
      </c>
      <c r="J10" s="3">
        <v>0.005773502691896258</v>
      </c>
      <c r="L10" s="3">
        <v>0.015</v>
      </c>
      <c r="M10" s="3">
        <v>0.018384776310850236</v>
      </c>
      <c r="O10" s="3">
        <v>0.0135</v>
      </c>
      <c r="P10" s="3">
        <v>0.01909188309203678</v>
      </c>
      <c r="R10" s="3">
        <v>0.005</v>
      </c>
      <c r="S10" s="3">
        <v>0.007071067811865475</v>
      </c>
      <c r="U10" s="3">
        <v>0.0026666666666666666</v>
      </c>
      <c r="V10" s="3">
        <v>0.004618802153517006</v>
      </c>
      <c r="X10" s="3">
        <v>0.014</v>
      </c>
      <c r="Y10" s="3">
        <v>0.01272792206135785</v>
      </c>
      <c r="Z10" s="3">
        <v>0.02</v>
      </c>
      <c r="AA10" s="3">
        <v>0.009165151389911684</v>
      </c>
      <c r="AC10" s="3">
        <v>0.015</v>
      </c>
      <c r="AD10" s="3">
        <v>0.021213203435596427</v>
      </c>
      <c r="AE10" s="3">
        <v>0.006</v>
      </c>
      <c r="AF10" s="3">
        <v>0.00848528137423857</v>
      </c>
      <c r="AH10" s="3">
        <f aca="true" t="shared" si="2" ref="AH10:AH16">AVERAGE(D10,I10,L10,O10,R10,U10,Z10,AE10)</f>
        <v>0.0093125</v>
      </c>
      <c r="AI10" s="3">
        <f t="shared" si="0"/>
        <v>0.0062528961543800105</v>
      </c>
      <c r="AJ10" s="7">
        <f aca="true" t="shared" si="3" ref="AJ10:AJ16">AVERAGE(B10,G10,X10,AC10)</f>
        <v>0.008875000000000001</v>
      </c>
      <c r="AK10" s="7">
        <f t="shared" si="1"/>
        <v>0.007028216938408583</v>
      </c>
    </row>
    <row r="11" spans="1:37" ht="12.75">
      <c r="A11" s="6" t="s">
        <v>15</v>
      </c>
      <c r="B11" s="3">
        <v>32.7545</v>
      </c>
      <c r="C11" s="3">
        <v>0.18314065632627063</v>
      </c>
      <c r="D11" s="3">
        <v>32.0785</v>
      </c>
      <c r="E11" s="3">
        <v>0.2991061684424175</v>
      </c>
      <c r="G11" s="3">
        <v>32.8845</v>
      </c>
      <c r="H11" s="3">
        <v>0.12940054095713807</v>
      </c>
      <c r="I11" s="3">
        <v>33.14633333333333</v>
      </c>
      <c r="J11" s="3">
        <v>0.21373893733620694</v>
      </c>
      <c r="L11" s="3">
        <v>32.9855</v>
      </c>
      <c r="M11" s="3">
        <v>0.24819448019590012</v>
      </c>
      <c r="O11" s="3">
        <v>32.716499999999996</v>
      </c>
      <c r="P11" s="3">
        <v>0.04454772721474916</v>
      </c>
      <c r="R11" s="3">
        <v>33.165</v>
      </c>
      <c r="S11" s="3">
        <v>0.48931789258093916</v>
      </c>
      <c r="U11" s="3">
        <v>32.82966666666666</v>
      </c>
      <c r="V11" s="3">
        <v>0.13245502381311583</v>
      </c>
      <c r="X11" s="3">
        <v>33.1775</v>
      </c>
      <c r="Y11" s="3">
        <v>0.3090056633794374</v>
      </c>
      <c r="Z11" s="3">
        <v>32.727333333333334</v>
      </c>
      <c r="AA11" s="3">
        <v>0.3934670676608858</v>
      </c>
      <c r="AC11" s="3">
        <v>33.047</v>
      </c>
      <c r="AD11" s="3">
        <v>0.3804234482789623</v>
      </c>
      <c r="AE11" s="3">
        <v>33.034000000000006</v>
      </c>
      <c r="AF11" s="3">
        <v>0.23900209203949158</v>
      </c>
      <c r="AH11" s="3">
        <f t="shared" si="2"/>
        <v>32.83535416666666</v>
      </c>
      <c r="AI11" s="3">
        <f t="shared" si="0"/>
        <v>0.35173726934620336</v>
      </c>
      <c r="AJ11" s="7">
        <f t="shared" si="3"/>
        <v>32.965875000000004</v>
      </c>
      <c r="AK11" s="7">
        <f t="shared" si="1"/>
        <v>0.18499341204394182</v>
      </c>
    </row>
    <row r="12" spans="1:37" ht="12.75">
      <c r="A12" s="6" t="s">
        <v>21</v>
      </c>
      <c r="B12" s="3">
        <v>0.625</v>
      </c>
      <c r="C12" s="3">
        <v>0.12727922061357852</v>
      </c>
      <c r="D12" s="3">
        <v>0.5925</v>
      </c>
      <c r="E12" s="3">
        <v>0.006363961030678934</v>
      </c>
      <c r="G12" s="3">
        <v>0.454</v>
      </c>
      <c r="H12" s="3">
        <v>0.005656854249492385</v>
      </c>
      <c r="I12" s="3">
        <v>0.4686666666666666</v>
      </c>
      <c r="J12" s="3">
        <v>0.03789898855290696</v>
      </c>
      <c r="L12" s="3">
        <v>0.5125</v>
      </c>
      <c r="M12" s="3">
        <v>0.05020458146424524</v>
      </c>
      <c r="O12" s="3">
        <v>0.5525</v>
      </c>
      <c r="P12" s="3">
        <v>0.014849242404917433</v>
      </c>
      <c r="R12" s="3">
        <v>0.607</v>
      </c>
      <c r="S12" s="3">
        <v>0.019798989873223347</v>
      </c>
      <c r="U12" s="3">
        <v>0.5916666666666667</v>
      </c>
      <c r="V12" s="3">
        <v>0.05128677542343056</v>
      </c>
      <c r="X12" s="3">
        <v>0.5335000000000001</v>
      </c>
      <c r="Y12" s="3">
        <v>0.013435028842544414</v>
      </c>
      <c r="Z12" s="3">
        <v>0.5053333333333333</v>
      </c>
      <c r="AA12" s="3">
        <v>0.07071303510197628</v>
      </c>
      <c r="AC12" s="3">
        <v>0.641</v>
      </c>
      <c r="AD12" s="3">
        <v>0.06929646455628066</v>
      </c>
      <c r="AE12" s="3">
        <v>0.4955</v>
      </c>
      <c r="AF12" s="3">
        <v>0.006363961030678933</v>
      </c>
      <c r="AH12" s="3">
        <f t="shared" si="2"/>
        <v>0.5407083333333333</v>
      </c>
      <c r="AI12" s="3">
        <f t="shared" si="0"/>
        <v>0.05222704933786413</v>
      </c>
      <c r="AJ12" s="7">
        <f t="shared" si="3"/>
        <v>0.563375</v>
      </c>
      <c r="AK12" s="7">
        <f t="shared" si="1"/>
        <v>0.08694574457671911</v>
      </c>
    </row>
    <row r="13" spans="1:37" ht="12.75">
      <c r="A13" s="6" t="s">
        <v>14</v>
      </c>
      <c r="B13" s="3">
        <v>0.10850000000000001</v>
      </c>
      <c r="C13" s="3">
        <v>0.08273149339882606</v>
      </c>
      <c r="D13" s="3">
        <v>0.0695</v>
      </c>
      <c r="E13" s="3">
        <v>0.004949747468305827</v>
      </c>
      <c r="G13" s="3">
        <v>0.0755</v>
      </c>
      <c r="H13" s="3">
        <v>0.0007071067811865482</v>
      </c>
      <c r="I13" s="3">
        <v>0.057999999999999996</v>
      </c>
      <c r="J13" s="3">
        <v>0.033645207682521446</v>
      </c>
      <c r="L13" s="3">
        <v>0.0455</v>
      </c>
      <c r="M13" s="3">
        <v>0.007778174593052009</v>
      </c>
      <c r="O13" s="3">
        <v>0.061</v>
      </c>
      <c r="P13" s="3">
        <v>0.007071067811865477</v>
      </c>
      <c r="R13" s="3">
        <v>0.039</v>
      </c>
      <c r="S13" s="3">
        <v>0.009899494936611642</v>
      </c>
      <c r="U13" s="3">
        <v>0.06533333333333334</v>
      </c>
      <c r="V13" s="3">
        <v>0.020404247923737174</v>
      </c>
      <c r="X13" s="3">
        <v>0.049</v>
      </c>
      <c r="Y13" s="3">
        <v>0.01979898987322333</v>
      </c>
      <c r="Z13" s="3">
        <v>0.05466666666666667</v>
      </c>
      <c r="AA13" s="3">
        <v>0.028148416178061124</v>
      </c>
      <c r="AC13" s="3">
        <v>0.065</v>
      </c>
      <c r="AD13" s="3">
        <v>0.014142135623730907</v>
      </c>
      <c r="AE13" s="3">
        <v>0.0625</v>
      </c>
      <c r="AF13" s="3">
        <v>0.0035355339059327407</v>
      </c>
      <c r="AH13" s="3">
        <f t="shared" si="2"/>
        <v>0.0569375</v>
      </c>
      <c r="AI13" s="3">
        <f t="shared" si="0"/>
        <v>0.010244215363447719</v>
      </c>
      <c r="AJ13" s="7">
        <f t="shared" si="3"/>
        <v>0.0745</v>
      </c>
      <c r="AK13" s="7">
        <f t="shared" si="1"/>
        <v>0.025149552679918606</v>
      </c>
    </row>
    <row r="14" spans="1:37" ht="12.75">
      <c r="A14" s="6" t="s">
        <v>20</v>
      </c>
      <c r="B14" s="3">
        <v>0.028</v>
      </c>
      <c r="C14" s="3">
        <v>0.03959797974644667</v>
      </c>
      <c r="D14" s="3">
        <v>0.020999999999999998</v>
      </c>
      <c r="E14" s="3">
        <v>0.008485281374238578</v>
      </c>
      <c r="G14" s="3">
        <v>0.026500000000000003</v>
      </c>
      <c r="H14" s="3">
        <v>0.033234018715767734</v>
      </c>
      <c r="I14" s="3">
        <v>0.005333333333333333</v>
      </c>
      <c r="J14" s="3">
        <v>0.004618802153517006</v>
      </c>
      <c r="L14" s="3">
        <v>0.0265</v>
      </c>
      <c r="M14" s="3">
        <v>0.03747665940288702</v>
      </c>
      <c r="O14" s="3">
        <v>0.045</v>
      </c>
      <c r="P14" s="3">
        <v>0.007071067811865515</v>
      </c>
      <c r="R14" s="3">
        <v>0.0065</v>
      </c>
      <c r="S14" s="3">
        <v>0.009192388155425118</v>
      </c>
      <c r="U14" s="3">
        <v>0.027333333333333334</v>
      </c>
      <c r="V14" s="3">
        <v>0.030989245446337237</v>
      </c>
      <c r="X14" s="3">
        <v>0.019</v>
      </c>
      <c r="Y14" s="3">
        <v>0.005656854249492372</v>
      </c>
      <c r="Z14" s="3">
        <v>0.008666666666666666</v>
      </c>
      <c r="AA14" s="3">
        <v>0.015011106998930268</v>
      </c>
      <c r="AC14" s="3">
        <v>0.006500000000000001</v>
      </c>
      <c r="AD14" s="3">
        <v>0.0021213203435596424</v>
      </c>
      <c r="AE14" s="3">
        <v>0.004</v>
      </c>
      <c r="AF14" s="3">
        <v>0.00565685424949238</v>
      </c>
      <c r="AH14" s="3">
        <f t="shared" si="2"/>
        <v>0.018041666666666664</v>
      </c>
      <c r="AI14" s="3">
        <f t="shared" si="0"/>
        <v>0.014506908589544391</v>
      </c>
      <c r="AJ14" s="7">
        <f t="shared" si="3"/>
        <v>0.020000000000000004</v>
      </c>
      <c r="AK14" s="7">
        <f t="shared" si="1"/>
        <v>0.00982344135219424</v>
      </c>
    </row>
    <row r="15" spans="1:37" ht="12.75">
      <c r="A15" s="6" t="s">
        <v>18</v>
      </c>
      <c r="B15" s="3">
        <v>16.583</v>
      </c>
      <c r="C15" s="3">
        <v>0.0933380951166253</v>
      </c>
      <c r="D15" s="3">
        <v>15.815</v>
      </c>
      <c r="E15" s="3">
        <v>0.07353910524340164</v>
      </c>
      <c r="G15" s="3">
        <v>16.336</v>
      </c>
      <c r="H15" s="3">
        <v>0.052325901807805664</v>
      </c>
      <c r="I15" s="3">
        <v>16.259666666666664</v>
      </c>
      <c r="J15" s="3">
        <v>0.17664748323537413</v>
      </c>
      <c r="L15" s="3">
        <v>15.850999999999999</v>
      </c>
      <c r="M15" s="3">
        <v>0.21071782079383944</v>
      </c>
      <c r="O15" s="3">
        <v>15.5815</v>
      </c>
      <c r="P15" s="3">
        <v>0.3839589821842948</v>
      </c>
      <c r="R15" s="3">
        <v>16.463</v>
      </c>
      <c r="S15" s="3">
        <v>0.41860721446249693</v>
      </c>
      <c r="U15" s="3">
        <v>15.974333333333334</v>
      </c>
      <c r="V15" s="3">
        <v>0.5260193279084819</v>
      </c>
      <c r="X15" s="3">
        <v>16.253</v>
      </c>
      <c r="Y15" s="3">
        <v>0.03535533905932537</v>
      </c>
      <c r="Z15" s="3">
        <v>15.939666666666668</v>
      </c>
      <c r="AA15" s="3">
        <v>0.448798767080879</v>
      </c>
      <c r="AC15" s="3">
        <v>15.639</v>
      </c>
      <c r="AD15" s="3">
        <v>0.21071782079370457</v>
      </c>
      <c r="AE15" s="3">
        <v>16.392</v>
      </c>
      <c r="AF15" s="3">
        <v>0.08626702730475871</v>
      </c>
      <c r="AH15" s="3">
        <f t="shared" si="2"/>
        <v>16.034520833333335</v>
      </c>
      <c r="AI15" s="3">
        <f t="shared" si="0"/>
        <v>0.3074766920768522</v>
      </c>
      <c r="AJ15" s="7">
        <f t="shared" si="3"/>
        <v>16.202749999999998</v>
      </c>
      <c r="AK15" s="7">
        <f t="shared" si="1"/>
        <v>0.4011170859820066</v>
      </c>
    </row>
    <row r="16" spans="1:37" ht="12.75">
      <c r="A16" s="6" t="s">
        <v>13</v>
      </c>
      <c r="B16" s="3">
        <v>2.057</v>
      </c>
      <c r="C16" s="3">
        <v>0.0014142135623729393</v>
      </c>
      <c r="D16" s="3">
        <v>2.4105</v>
      </c>
      <c r="E16" s="3">
        <v>0.0106066017177983</v>
      </c>
      <c r="G16" s="3">
        <v>2.1885000000000003</v>
      </c>
      <c r="H16" s="3">
        <v>0.09263098833543228</v>
      </c>
      <c r="I16" s="3">
        <v>2.0206666666666666</v>
      </c>
      <c r="J16" s="3">
        <v>0.13335041557240754</v>
      </c>
      <c r="L16" s="3">
        <v>2.0675</v>
      </c>
      <c r="M16" s="3">
        <v>0.04171930009000642</v>
      </c>
      <c r="O16" s="3">
        <v>2.0895</v>
      </c>
      <c r="P16" s="3">
        <v>0.1011162697096745</v>
      </c>
      <c r="R16" s="3">
        <v>1.9060000000000001</v>
      </c>
      <c r="S16" s="3">
        <v>0.1824335495461263</v>
      </c>
      <c r="U16" s="3">
        <v>2.1086666666666667</v>
      </c>
      <c r="V16" s="3">
        <v>0.09645897228009329</v>
      </c>
      <c r="X16" s="3">
        <v>2.0165</v>
      </c>
      <c r="Y16" s="3">
        <v>0.09404520189780333</v>
      </c>
      <c r="Z16" s="3">
        <v>2.226</v>
      </c>
      <c r="AA16" s="3">
        <v>0.25723335709040607</v>
      </c>
      <c r="AC16" s="3">
        <v>2.009</v>
      </c>
      <c r="AD16" s="3">
        <v>0.17819090885901248</v>
      </c>
      <c r="AE16" s="3">
        <v>2.0495</v>
      </c>
      <c r="AF16" s="3">
        <v>0.03181980515339459</v>
      </c>
      <c r="AH16" s="3">
        <f t="shared" si="2"/>
        <v>2.1097916666666663</v>
      </c>
      <c r="AI16" s="3">
        <f t="shared" si="0"/>
        <v>0.15082670993087632</v>
      </c>
      <c r="AJ16" s="7">
        <f t="shared" si="3"/>
        <v>2.06775</v>
      </c>
      <c r="AK16" s="7">
        <f t="shared" si="1"/>
        <v>0.08321508276748628</v>
      </c>
    </row>
    <row r="17" spans="1:37" ht="12.75">
      <c r="A17" s="6" t="s">
        <v>17</v>
      </c>
      <c r="B17" s="3">
        <v>0.009000000000000001</v>
      </c>
      <c r="C17" s="3">
        <v>0.0014142135623730952</v>
      </c>
      <c r="D17" s="3">
        <v>0.0215</v>
      </c>
      <c r="E17" s="3">
        <v>0.0035355339059327385</v>
      </c>
      <c r="G17" s="3">
        <v>0.0125</v>
      </c>
      <c r="H17" s="3">
        <v>0.0021213203435596433</v>
      </c>
      <c r="I17" s="3">
        <v>0.015333333333333332</v>
      </c>
      <c r="J17" s="3">
        <v>0.0020816659994661335</v>
      </c>
      <c r="L17" s="3">
        <v>0.016</v>
      </c>
      <c r="M17" s="3">
        <v>0.004242640687119286</v>
      </c>
      <c r="O17" s="3">
        <v>0.0165</v>
      </c>
      <c r="P17" s="3">
        <v>0.0007071067811865482</v>
      </c>
      <c r="R17" s="3">
        <v>0.006</v>
      </c>
      <c r="S17" s="3">
        <v>0.007071067811865474</v>
      </c>
      <c r="U17" s="3">
        <v>0.018666666666666668</v>
      </c>
      <c r="V17" s="3">
        <v>0.007571877794400362</v>
      </c>
      <c r="X17" s="3">
        <v>0.027000000000000003</v>
      </c>
      <c r="Y17" s="3">
        <v>0.011313708498984755</v>
      </c>
      <c r="Z17" s="3">
        <v>0.016333333333333335</v>
      </c>
      <c r="AA17" s="3">
        <v>0.010115993936995677</v>
      </c>
      <c r="AC17" s="3">
        <v>0.014499999999999999</v>
      </c>
      <c r="AD17" s="3">
        <v>0.006363961030678933</v>
      </c>
      <c r="AE17" s="3">
        <v>0.011</v>
      </c>
      <c r="AF17" s="3">
        <v>0.007071067811865477</v>
      </c>
      <c r="AH17" s="3">
        <f>AVERAGE(D17,I17,L17,O17,R17,U17,Z17,AE17)</f>
        <v>0.015166666666666667</v>
      </c>
      <c r="AI17" s="3">
        <f>STDEV(D17,I17,L17,O17,R17,U17,Z17,AE17)</f>
        <v>0.004745089358049329</v>
      </c>
      <c r="AJ17" s="7">
        <f>AVERAGE(B17,G17,X17,AC17)</f>
        <v>0.01575</v>
      </c>
      <c r="AK17" s="7">
        <f>STDEV(B17,G17,X17,AC17)</f>
        <v>0.007836878630339168</v>
      </c>
    </row>
    <row r="19" spans="1:37" ht="12.75">
      <c r="A19" s="6" t="s">
        <v>22</v>
      </c>
      <c r="B19" s="3">
        <v>99.57300000000001</v>
      </c>
      <c r="C19" s="3">
        <v>0.03535533905932537</v>
      </c>
      <c r="D19" s="3">
        <v>99.338</v>
      </c>
      <c r="E19" s="3">
        <v>0.359210244843788</v>
      </c>
      <c r="G19" s="3">
        <v>99.61850000000001</v>
      </c>
      <c r="H19" s="3">
        <v>0.10253048327204659</v>
      </c>
      <c r="I19" s="3">
        <v>99.38433333333334</v>
      </c>
      <c r="J19" s="3">
        <v>0.41483289808321333</v>
      </c>
      <c r="L19" s="3">
        <v>99.00200000000001</v>
      </c>
      <c r="M19" s="3">
        <v>0.23475945135393933</v>
      </c>
      <c r="O19" s="3">
        <v>98.5925</v>
      </c>
      <c r="P19" s="3">
        <v>0.044547727214744134</v>
      </c>
      <c r="R19" s="3">
        <v>98.809</v>
      </c>
      <c r="S19" s="3">
        <v>0.5656854249489808</v>
      </c>
      <c r="U19" s="3">
        <v>99.15166666666669</v>
      </c>
      <c r="V19" s="3">
        <v>0.3335660854009218</v>
      </c>
      <c r="X19" s="3">
        <v>99.374</v>
      </c>
      <c r="Y19" s="3">
        <v>0.056568542494922595</v>
      </c>
      <c r="Z19" s="3">
        <v>99.313</v>
      </c>
      <c r="AA19" s="3">
        <v>0.2047559522944328</v>
      </c>
      <c r="AC19" s="3">
        <v>98.9305</v>
      </c>
      <c r="AD19" s="3">
        <v>0.010606601717798616</v>
      </c>
      <c r="AE19" s="3">
        <v>99.34049999999999</v>
      </c>
      <c r="AF19" s="3">
        <v>0.236880771697489</v>
      </c>
      <c r="AH19" s="3">
        <f>AVERAGE(D19,I19,L19,O19,R19,U19,Z19,AE19)</f>
        <v>99.11637499999999</v>
      </c>
      <c r="AI19" s="3">
        <f>STDEV(D19,I19,L19,O19,R19,U19,Z19,AE19)</f>
        <v>0.29107295695382157</v>
      </c>
      <c r="AJ19" s="7">
        <f>AVERAGE(B19,G19,X19,AC19)</f>
        <v>99.37400000000001</v>
      </c>
      <c r="AK19" s="7">
        <f>STDEV(B19,G19,X19,AC19)</f>
        <v>0.3141515027286533</v>
      </c>
    </row>
    <row r="21" spans="1:37" ht="12.75">
      <c r="A21" s="6" t="s">
        <v>26</v>
      </c>
      <c r="B21" s="3">
        <v>2.1830569385680043</v>
      </c>
      <c r="C21" s="3">
        <v>0.004263170642765754</v>
      </c>
      <c r="D21" s="3">
        <v>2.2270673111617896</v>
      </c>
      <c r="E21" s="3">
        <v>0.011208584723507773</v>
      </c>
      <c r="G21" s="3">
        <v>2.1910289172354718</v>
      </c>
      <c r="H21" s="3">
        <v>0.002298013230173675</v>
      </c>
      <c r="I21" s="3">
        <v>2.188219590016024</v>
      </c>
      <c r="J21" s="3">
        <v>0.010111351987802924</v>
      </c>
      <c r="L21" s="3">
        <v>2.199694447078712</v>
      </c>
      <c r="M21" s="3">
        <v>0.011406665521449814</v>
      </c>
      <c r="O21" s="3">
        <v>2.2111622467505896</v>
      </c>
      <c r="P21" s="3">
        <v>0.009141852852975797</v>
      </c>
      <c r="R21" s="3">
        <v>2.1654007440981347</v>
      </c>
      <c r="S21" s="3">
        <v>0.015425371942245057</v>
      </c>
      <c r="U21" s="3">
        <v>2.1987676382434014</v>
      </c>
      <c r="V21" s="3">
        <v>0.019798529334009198</v>
      </c>
      <c r="X21" s="3">
        <v>2.183086319897737</v>
      </c>
      <c r="Y21" s="3">
        <v>0.011695541707931177</v>
      </c>
      <c r="Z21" s="3">
        <v>2.2068470054043803</v>
      </c>
      <c r="AA21" s="3">
        <v>0.024231583301257784</v>
      </c>
      <c r="AC21" s="3">
        <v>2.2032954009636363</v>
      </c>
      <c r="AD21" s="3">
        <v>0.012649446450101161</v>
      </c>
      <c r="AE21" s="3">
        <v>2.1833454397315206</v>
      </c>
      <c r="AF21" s="3">
        <v>6.178172830209642E-05</v>
      </c>
      <c r="AH21" s="3">
        <f aca="true" t="shared" si="4" ref="AH21:AH28">AVERAGE(D21,I21,L21,O21,R21,U21,Z21,AE21)</f>
        <v>2.197563052810569</v>
      </c>
      <c r="AI21" s="3">
        <f aca="true" t="shared" si="5" ref="AI21:AI28">STDEV(D21,I21,L21,O21,R21,U21,Z21,AE21)</f>
        <v>0.01879011860527367</v>
      </c>
      <c r="AJ21" s="7">
        <f aca="true" t="shared" si="6" ref="AJ21:AJ28">AVERAGE(B21,G21,X21,AC21)</f>
        <v>2.1901168941662124</v>
      </c>
      <c r="AK21" s="7">
        <f aca="true" t="shared" si="7" ref="AK21:AK28">STDEV(B21,G21,X21,AC21)</f>
        <v>0.009552953733127546</v>
      </c>
    </row>
    <row r="22" spans="1:37" ht="12.75">
      <c r="A22" s="6" t="s">
        <v>29</v>
      </c>
      <c r="B22" s="3">
        <v>0</v>
      </c>
      <c r="C22" s="3">
        <v>0</v>
      </c>
      <c r="D22" s="3">
        <v>0.0003125164542104037</v>
      </c>
      <c r="E22" s="3">
        <v>0.00019751700969252955</v>
      </c>
      <c r="G22" s="3">
        <v>0.00022496460764440958</v>
      </c>
      <c r="H22" s="3">
        <v>0.00031814799918466607</v>
      </c>
      <c r="I22" s="3">
        <v>0.0001163328335130693</v>
      </c>
      <c r="J22" s="3">
        <v>0.00020149437823308743</v>
      </c>
      <c r="L22" s="3">
        <v>0.0005233605922636126</v>
      </c>
      <c r="M22" s="3">
        <v>0.0006417365769147698</v>
      </c>
      <c r="O22" s="3">
        <v>0.00047257809633773664</v>
      </c>
      <c r="P22" s="3">
        <v>0.0006683263531212862</v>
      </c>
      <c r="R22" s="3">
        <v>0.00017529558855360712</v>
      </c>
      <c r="S22" s="3">
        <v>0.00024790539875668504</v>
      </c>
      <c r="U22" s="3">
        <v>9.306051834847433E-05</v>
      </c>
      <c r="V22" s="3">
        <v>0.00016118554595825327</v>
      </c>
      <c r="X22" s="3">
        <v>0.0004863290298812074</v>
      </c>
      <c r="Y22" s="3">
        <v>0.0004424162005706486</v>
      </c>
      <c r="Z22" s="3">
        <v>0.0006937369074965658</v>
      </c>
      <c r="AA22" s="3">
        <v>0.0003171196166316467</v>
      </c>
      <c r="AC22" s="3">
        <v>0.0005231714812654637</v>
      </c>
      <c r="AD22" s="3">
        <v>0.0007398762042524404</v>
      </c>
      <c r="AE22" s="3">
        <v>0.00020801831803288947</v>
      </c>
      <c r="AF22" s="3">
        <v>0.00029418232658415207</v>
      </c>
      <c r="AH22" s="3">
        <f t="shared" si="4"/>
        <v>0.00032436241359454487</v>
      </c>
      <c r="AI22" s="3">
        <f t="shared" si="5"/>
        <v>0.00021734756466376478</v>
      </c>
      <c r="AJ22" s="7">
        <f t="shared" si="6"/>
        <v>0.00030861627969777015</v>
      </c>
      <c r="AK22" s="7">
        <f t="shared" si="7"/>
        <v>0.00024485190519259436</v>
      </c>
    </row>
    <row r="23" spans="1:37" ht="12.75">
      <c r="A23" s="6" t="s">
        <v>25</v>
      </c>
      <c r="B23" s="3">
        <v>1.7785616415403733</v>
      </c>
      <c r="C23" s="3">
        <v>0.009224143537761551</v>
      </c>
      <c r="D23" s="3">
        <v>1.7433236151070428</v>
      </c>
      <c r="E23" s="3">
        <v>0.0086809191835652</v>
      </c>
      <c r="G23" s="3">
        <v>1.783071285908795</v>
      </c>
      <c r="H23" s="3">
        <v>0.0060993396941032285</v>
      </c>
      <c r="I23" s="3">
        <v>1.803394345423362</v>
      </c>
      <c r="J23" s="3">
        <v>0.018570740334490982</v>
      </c>
      <c r="L23" s="3">
        <v>1.8013345716842215</v>
      </c>
      <c r="M23" s="3">
        <v>0.009694095789225388</v>
      </c>
      <c r="O23" s="3">
        <v>1.7944295119381488</v>
      </c>
      <c r="P23" s="3">
        <v>0.0017706010451671943</v>
      </c>
      <c r="R23" s="3">
        <v>1.816071933407974</v>
      </c>
      <c r="S23" s="3">
        <v>0.01810148342912372</v>
      </c>
      <c r="U23" s="3">
        <v>1.7900649655205791</v>
      </c>
      <c r="V23" s="3">
        <v>0.006522500481472179</v>
      </c>
      <c r="X23" s="3">
        <v>1.8054751633914408</v>
      </c>
      <c r="Y23" s="3">
        <v>0.018564878631032577</v>
      </c>
      <c r="Z23" s="3">
        <v>1.7804063420687284</v>
      </c>
      <c r="AA23" s="3">
        <v>0.026152535531049435</v>
      </c>
      <c r="AC23" s="3">
        <v>1.807162138422254</v>
      </c>
      <c r="AD23" s="3">
        <v>0.021837980743993277</v>
      </c>
      <c r="AE23" s="3">
        <v>1.7977416861631559</v>
      </c>
      <c r="AF23" s="3">
        <v>0.009003895383241443</v>
      </c>
      <c r="AH23" s="3">
        <f t="shared" si="4"/>
        <v>1.7908458714141515</v>
      </c>
      <c r="AI23" s="3">
        <f t="shared" si="5"/>
        <v>0.02181802796174464</v>
      </c>
      <c r="AJ23" s="7">
        <f t="shared" si="6"/>
        <v>1.793567557315716</v>
      </c>
      <c r="AK23" s="7">
        <f t="shared" si="7"/>
        <v>0.014854325291771699</v>
      </c>
    </row>
    <row r="24" spans="1:37" ht="12.75">
      <c r="A24" s="6" t="s">
        <v>31</v>
      </c>
      <c r="B24" s="3">
        <v>0.024082226576751645</v>
      </c>
      <c r="C24" s="3">
        <v>0.004913818493476577</v>
      </c>
      <c r="D24" s="3">
        <v>0.02284922726418759</v>
      </c>
      <c r="E24" s="3">
        <v>0.00034468706448110415</v>
      </c>
      <c r="G24" s="3">
        <v>0.017467575758162143</v>
      </c>
      <c r="H24" s="3">
        <v>0.00020866343829885193</v>
      </c>
      <c r="I24" s="3">
        <v>0.018092542298604634</v>
      </c>
      <c r="J24" s="3">
        <v>0.0014515533593355322</v>
      </c>
      <c r="L24" s="3">
        <v>0.019861613801732854</v>
      </c>
      <c r="M24" s="3">
        <v>0.001987997181764111</v>
      </c>
      <c r="O24" s="3">
        <v>0.021502770464134673</v>
      </c>
      <c r="P24" s="3">
        <v>0.0005859768938345881</v>
      </c>
      <c r="R24" s="3">
        <v>0.023588007041936938</v>
      </c>
      <c r="S24" s="3">
        <v>0.0008822355736579508</v>
      </c>
      <c r="U24" s="3">
        <v>0.02289295979949969</v>
      </c>
      <c r="V24" s="3">
        <v>0.0020068697084831243</v>
      </c>
      <c r="X24" s="3">
        <v>0.020600885791378573</v>
      </c>
      <c r="Y24" s="3">
        <v>0.0005387413817945128</v>
      </c>
      <c r="Z24" s="3">
        <v>0.019501214762083576</v>
      </c>
      <c r="AA24" s="3">
        <v>0.0026713253733781956</v>
      </c>
      <c r="AC24" s="3">
        <v>0.024871873872650618</v>
      </c>
      <c r="AD24" s="3">
        <v>0.0026746605353435184</v>
      </c>
      <c r="AE24" s="3">
        <v>0.01913461651485469</v>
      </c>
      <c r="AF24" s="3">
        <v>0.00028835721876270716</v>
      </c>
      <c r="AH24" s="3">
        <f t="shared" si="4"/>
        <v>0.02092786899337933</v>
      </c>
      <c r="AI24" s="3">
        <f t="shared" si="5"/>
        <v>0.0020489411888229532</v>
      </c>
      <c r="AJ24" s="7">
        <f t="shared" si="6"/>
        <v>0.021755640499735746</v>
      </c>
      <c r="AK24" s="7">
        <f t="shared" si="7"/>
        <v>0.0034080723228159526</v>
      </c>
    </row>
    <row r="25" spans="1:37" ht="12.75">
      <c r="A25" s="6" t="s">
        <v>24</v>
      </c>
      <c r="B25" s="3">
        <v>0.007453290643970767</v>
      </c>
      <c r="C25" s="3">
        <v>0.005685291702310298</v>
      </c>
      <c r="D25" s="3">
        <v>0.004776867420439015</v>
      </c>
      <c r="E25" s="3">
        <v>0.0003195006030862075</v>
      </c>
      <c r="G25" s="3">
        <v>0.005178198842973548</v>
      </c>
      <c r="H25" s="3">
        <v>5.116029536188948E-05</v>
      </c>
      <c r="I25" s="3">
        <v>0.003991120691407035</v>
      </c>
      <c r="J25" s="3">
        <v>0.0023106125998261858</v>
      </c>
      <c r="L25" s="3">
        <v>0.0031423856567804028</v>
      </c>
      <c r="M25" s="3">
        <v>0.0005305510908957309</v>
      </c>
      <c r="O25" s="3">
        <v>0.004231875651979322</v>
      </c>
      <c r="P25" s="3">
        <v>0.0004889794656796845</v>
      </c>
      <c r="R25" s="3">
        <v>0.002703022047038669</v>
      </c>
      <c r="S25" s="3">
        <v>0.0006986316957060667</v>
      </c>
      <c r="U25" s="3">
        <v>0.004504754665155376</v>
      </c>
      <c r="V25" s="3">
        <v>0.0013999538998921098</v>
      </c>
      <c r="X25" s="3">
        <v>0.0033721725247269317</v>
      </c>
      <c r="Y25" s="3">
        <v>0.0013595623593646612</v>
      </c>
      <c r="Z25" s="3">
        <v>0.0037575989794453647</v>
      </c>
      <c r="AA25" s="3">
        <v>0.0019262216319310807</v>
      </c>
      <c r="AC25" s="3">
        <v>0.004495756434492</v>
      </c>
      <c r="AD25" s="3">
        <v>0.0009756342357316066</v>
      </c>
      <c r="AE25" s="3">
        <v>0.004302588512049087</v>
      </c>
      <c r="AF25" s="3">
        <v>0.000252955485382129</v>
      </c>
      <c r="AH25" s="3">
        <f t="shared" si="4"/>
        <v>0.0039262767030367835</v>
      </c>
      <c r="AI25" s="3">
        <f t="shared" si="5"/>
        <v>0.0007006768828854355</v>
      </c>
      <c r="AJ25" s="7">
        <f t="shared" si="6"/>
        <v>0.005124854611540811</v>
      </c>
      <c r="AK25" s="7">
        <f t="shared" si="7"/>
        <v>0.0017216386552690332</v>
      </c>
    </row>
    <row r="26" spans="1:37" ht="12.75">
      <c r="A26" s="6" t="s">
        <v>30</v>
      </c>
      <c r="B26" s="3">
        <v>0.0010923506943453962</v>
      </c>
      <c r="C26" s="3">
        <v>0.0015448171668109266</v>
      </c>
      <c r="D26" s="3">
        <v>0.0008194843954595827</v>
      </c>
      <c r="E26" s="3">
        <v>0.00032784900368235234</v>
      </c>
      <c r="G26" s="3">
        <v>0.001032318498505422</v>
      </c>
      <c r="H26" s="3">
        <v>0.0012945315490044574</v>
      </c>
      <c r="I26" s="3">
        <v>0.00020797863673789122</v>
      </c>
      <c r="J26" s="3">
        <v>0.00018011522726431826</v>
      </c>
      <c r="L26" s="3">
        <v>0.001041617425412638</v>
      </c>
      <c r="M26" s="3">
        <v>0.0014730694898226983</v>
      </c>
      <c r="O26" s="3">
        <v>0.0017737377741688406</v>
      </c>
      <c r="P26" s="3">
        <v>0.0002780592034737758</v>
      </c>
      <c r="R26" s="3">
        <v>0.00025667249323974413</v>
      </c>
      <c r="S26" s="3">
        <v>0.0003629897210277627</v>
      </c>
      <c r="U26" s="3">
        <v>0.0010736323156091325</v>
      </c>
      <c r="V26" s="3">
        <v>0.0012182984806675954</v>
      </c>
      <c r="X26" s="3">
        <v>0.0007429624678138781</v>
      </c>
      <c r="Y26" s="3">
        <v>0.00022051356372802821</v>
      </c>
      <c r="Z26" s="3">
        <v>0.00033994000133430913</v>
      </c>
      <c r="AA26" s="3">
        <v>0.0005887933538360553</v>
      </c>
      <c r="AC26" s="3">
        <v>0.0002554745225245392</v>
      </c>
      <c r="AD26" s="3">
        <v>8.351436947229487E-05</v>
      </c>
      <c r="AE26" s="3">
        <v>0.00015619794343412854</v>
      </c>
      <c r="AF26" s="3">
        <v>0.00022089725001933012</v>
      </c>
      <c r="AH26" s="3">
        <f t="shared" si="4"/>
        <v>0.0007086576231745334</v>
      </c>
      <c r="AI26" s="3">
        <f t="shared" si="5"/>
        <v>0.0005715744477265181</v>
      </c>
      <c r="AJ26" s="7">
        <f t="shared" si="6"/>
        <v>0.0007807765457973089</v>
      </c>
      <c r="AK26" s="7">
        <f t="shared" si="7"/>
        <v>0.00038197902392839964</v>
      </c>
    </row>
    <row r="27" spans="1:37" ht="12.75">
      <c r="A27" s="6" t="s">
        <v>28</v>
      </c>
      <c r="B27" s="3">
        <v>0.8185853343628762</v>
      </c>
      <c r="C27" s="3">
        <v>0.004938982774975941</v>
      </c>
      <c r="D27" s="3">
        <v>0.7813389810953992</v>
      </c>
      <c r="E27" s="3">
        <v>0.00023845653941487226</v>
      </c>
      <c r="G27" s="3">
        <v>0.8052397302077833</v>
      </c>
      <c r="H27" s="3">
        <v>0.0021651241974708912</v>
      </c>
      <c r="I27" s="3">
        <v>0.8041762824653134</v>
      </c>
      <c r="J27" s="3">
        <v>0.0062705532183617695</v>
      </c>
      <c r="L27" s="3">
        <v>0.7869363197553991</v>
      </c>
      <c r="M27" s="3">
        <v>0.012147319696463639</v>
      </c>
      <c r="O27" s="3">
        <v>0.7769138652307876</v>
      </c>
      <c r="P27" s="3">
        <v>0.01943587602721763</v>
      </c>
      <c r="R27" s="3">
        <v>0.8195073497549655</v>
      </c>
      <c r="S27" s="3">
        <v>0.016915774601384825</v>
      </c>
      <c r="U27" s="3">
        <v>0.7918101759396539</v>
      </c>
      <c r="V27" s="3">
        <v>0.02557344390616183</v>
      </c>
      <c r="X27" s="3">
        <v>0.804047709313826</v>
      </c>
      <c r="Y27" s="3">
        <v>0.0025280768459742535</v>
      </c>
      <c r="Z27" s="3">
        <v>0.788324998766719</v>
      </c>
      <c r="AA27" s="3">
        <v>0.024596649063901042</v>
      </c>
      <c r="AC27" s="3">
        <v>0.7774567296217385</v>
      </c>
      <c r="AD27" s="3">
        <v>0.010920464153113691</v>
      </c>
      <c r="AE27" s="3">
        <v>0.8109723317640689</v>
      </c>
      <c r="AF27" s="3">
        <v>0.006073642507840396</v>
      </c>
      <c r="AH27" s="3">
        <f t="shared" si="4"/>
        <v>0.7949975380965384</v>
      </c>
      <c r="AI27" s="3">
        <f t="shared" si="5"/>
        <v>0.014992450251846121</v>
      </c>
      <c r="AJ27" s="7">
        <f t="shared" si="6"/>
        <v>0.801332375876556</v>
      </c>
      <c r="AK27" s="7">
        <f t="shared" si="7"/>
        <v>0.017227415303919746</v>
      </c>
    </row>
    <row r="28" spans="1:37" ht="12.75">
      <c r="A28" s="6" t="s">
        <v>23</v>
      </c>
      <c r="B28" s="3">
        <v>0.18374855213280417</v>
      </c>
      <c r="C28" s="3">
        <v>0.00020075213708838083</v>
      </c>
      <c r="D28" s="3">
        <v>0.21551384709777568</v>
      </c>
      <c r="E28" s="3">
        <v>0.0018846375084465023</v>
      </c>
      <c r="G28" s="3">
        <v>0.19521820504654447</v>
      </c>
      <c r="H28" s="3">
        <v>0.008363165588561542</v>
      </c>
      <c r="I28" s="3">
        <v>0.1808208751046514</v>
      </c>
      <c r="J28" s="3">
        <v>0.01115314792870605</v>
      </c>
      <c r="L28" s="3">
        <v>0.18574659246690906</v>
      </c>
      <c r="M28" s="3">
        <v>0.00414603384919704</v>
      </c>
      <c r="O28" s="3">
        <v>0.1885338114960749</v>
      </c>
      <c r="P28" s="3">
        <v>0.009053034454324142</v>
      </c>
      <c r="R28" s="3">
        <v>0.1717441275681546</v>
      </c>
      <c r="S28" s="3">
        <v>0.017256745760744683</v>
      </c>
      <c r="U28" s="3">
        <v>0.18915287723910326</v>
      </c>
      <c r="V28" s="3">
        <v>0.008821700555735635</v>
      </c>
      <c r="X28" s="3">
        <v>0.1805200519241418</v>
      </c>
      <c r="Y28" s="3">
        <v>0.00824434919435583</v>
      </c>
      <c r="Z28" s="3">
        <v>0.1991684198236403</v>
      </c>
      <c r="AA28" s="3">
        <v>0.02249085264044034</v>
      </c>
      <c r="AC28" s="3">
        <v>0.1807272708983673</v>
      </c>
      <c r="AD28" s="3">
        <v>0.015926767451615625</v>
      </c>
      <c r="AE28" s="3">
        <v>0.183491599534767</v>
      </c>
      <c r="AF28" s="3">
        <v>0.003257335899007212</v>
      </c>
      <c r="AH28" s="3">
        <f t="shared" si="4"/>
        <v>0.18927151879138454</v>
      </c>
      <c r="AI28" s="3">
        <f t="shared" si="5"/>
        <v>0.013156324534895444</v>
      </c>
      <c r="AJ28" s="7">
        <f t="shared" si="6"/>
        <v>0.18505352000046443</v>
      </c>
      <c r="AK28" s="7">
        <f t="shared" si="7"/>
        <v>0.006935236773513013</v>
      </c>
    </row>
    <row r="29" spans="1:37" ht="12.75">
      <c r="A29" s="6" t="s">
        <v>27</v>
      </c>
      <c r="B29" s="3">
        <v>0.0005290023315292883</v>
      </c>
      <c r="C29" s="3">
        <v>8.333630398251404E-05</v>
      </c>
      <c r="D29" s="3">
        <v>0.0012643253998820465</v>
      </c>
      <c r="E29" s="3">
        <v>0.00020248914451526735</v>
      </c>
      <c r="G29" s="3">
        <v>0.0007336210435440844</v>
      </c>
      <c r="H29" s="3">
        <v>0.00012412772692962725</v>
      </c>
      <c r="I29" s="3">
        <v>0.0009030060754324655</v>
      </c>
      <c r="J29" s="3">
        <v>0.00012249617647926495</v>
      </c>
      <c r="L29" s="3">
        <v>0.0009460650032400539</v>
      </c>
      <c r="M29" s="3">
        <v>0.00025281874787681005</v>
      </c>
      <c r="O29" s="3">
        <v>0.0009796025977780432</v>
      </c>
      <c r="P29" s="3">
        <v>4.234774744677082E-05</v>
      </c>
      <c r="R29" s="3">
        <v>0.0003566529106974485</v>
      </c>
      <c r="S29" s="3">
        <v>0.00042083969453741586</v>
      </c>
      <c r="U29" s="3">
        <v>0.001100869121771572</v>
      </c>
      <c r="V29" s="3">
        <v>0.00044426708215027875</v>
      </c>
      <c r="X29" s="3">
        <v>0.0015900995531343098</v>
      </c>
      <c r="Y29" s="3">
        <v>0.0006648877910010684</v>
      </c>
      <c r="Z29" s="3">
        <v>0.000960743286171684</v>
      </c>
      <c r="AA29" s="3">
        <v>0.0005923533685787914</v>
      </c>
      <c r="AC29" s="3">
        <v>0.0008581829748669125</v>
      </c>
      <c r="AD29" s="3">
        <v>0.00037620713358917806</v>
      </c>
      <c r="AE29" s="3">
        <v>0.0006475215181170979</v>
      </c>
      <c r="AF29" s="3">
        <v>0.0004150978794491001</v>
      </c>
      <c r="AH29" s="3">
        <f>AVERAGE(D29,I29,L29,O29,R29,U29,Z29,AE29)</f>
        <v>0.0008948482391363014</v>
      </c>
      <c r="AI29" s="3">
        <f>STDEV(D29,I29,L29,O29,R29,U29,Z29,AE29)</f>
        <v>0.0002787722728139356</v>
      </c>
      <c r="AJ29" s="7">
        <f>AVERAGE(B29,G29,X29,AC29)</f>
        <v>0.0009277264757686487</v>
      </c>
      <c r="AK29" s="7">
        <f>STDEV(B29,G29,X29,AC29)</f>
        <v>0.00046196401524903113</v>
      </c>
    </row>
    <row r="31" spans="1:37" ht="12.75">
      <c r="A31" s="6" t="s">
        <v>32</v>
      </c>
      <c r="B31" s="3">
        <v>5</v>
      </c>
      <c r="C31" s="3">
        <v>1.2560739669470201E-15</v>
      </c>
      <c r="D31" s="3">
        <v>5</v>
      </c>
      <c r="E31" s="3">
        <v>1.2560739669470201E-15</v>
      </c>
      <c r="G31" s="3">
        <v>5</v>
      </c>
      <c r="H31" s="3">
        <v>0</v>
      </c>
      <c r="I31" s="3">
        <v>5</v>
      </c>
      <c r="J31" s="3">
        <v>8.881784197001252E-16</v>
      </c>
      <c r="L31" s="3">
        <v>5</v>
      </c>
      <c r="M31" s="3">
        <v>1.2560739669470201E-15</v>
      </c>
      <c r="O31" s="3">
        <v>5</v>
      </c>
      <c r="P31" s="3">
        <v>0</v>
      </c>
      <c r="R31" s="3">
        <v>5</v>
      </c>
      <c r="S31" s="3">
        <v>0</v>
      </c>
      <c r="U31" s="3">
        <v>5</v>
      </c>
      <c r="V31" s="3">
        <v>1.538370149106851E-15</v>
      </c>
      <c r="X31" s="3">
        <v>5</v>
      </c>
      <c r="Y31" s="3">
        <v>0</v>
      </c>
      <c r="Z31" s="3">
        <v>5</v>
      </c>
      <c r="AA31" s="3">
        <v>8.881784197001252E-16</v>
      </c>
      <c r="AC31" s="3">
        <v>5</v>
      </c>
      <c r="AD31" s="3">
        <v>8.881784197001252E-16</v>
      </c>
      <c r="AE31" s="3">
        <v>5</v>
      </c>
      <c r="AF31" s="3">
        <v>0</v>
      </c>
      <c r="AH31" s="3">
        <f>AVERAGE(D31,I31,L31,O31,R31,U31,Z31,AE31)</f>
        <v>5</v>
      </c>
      <c r="AI31" s="3">
        <f>STDEV(D31,I31,L31,O31,R31,U31,Z31,AE31)</f>
        <v>0</v>
      </c>
      <c r="AJ31" s="7">
        <f>AVERAGE(B31,G31,X31,AC31)</f>
        <v>5</v>
      </c>
      <c r="AK31" s="7">
        <f>STDEV(B31,G31,X31,AC31)</f>
        <v>0</v>
      </c>
    </row>
    <row r="33" spans="1:37" ht="12.75">
      <c r="A33" s="6" t="s">
        <v>33</v>
      </c>
      <c r="B33" s="3">
        <v>81.62467511652677</v>
      </c>
      <c r="C33" s="3">
        <v>0.06737390238491767</v>
      </c>
      <c r="D33" s="3">
        <v>78.28138891948501</v>
      </c>
      <c r="E33" s="3">
        <v>0.1371180273213904</v>
      </c>
      <c r="G33" s="3">
        <v>80.43027444532652</v>
      </c>
      <c r="H33" s="3">
        <v>0.7041998689248584</v>
      </c>
      <c r="I33" s="3">
        <v>81.5745406869669</v>
      </c>
      <c r="J33" s="3">
        <v>0.91936552079082</v>
      </c>
      <c r="L33" s="3">
        <v>80.82614202609959</v>
      </c>
      <c r="M33" s="3">
        <v>0.12595280646726734</v>
      </c>
      <c r="O33" s="3">
        <v>80.38413764999616</v>
      </c>
      <c r="P33" s="3">
        <v>1.14397407132516</v>
      </c>
      <c r="R33" s="3">
        <v>82.64495464030009</v>
      </c>
      <c r="S33" s="3">
        <v>1.7693857382852716</v>
      </c>
      <c r="U33" s="3">
        <v>80.61335886661627</v>
      </c>
      <c r="V33" s="3">
        <v>1.1942899065841166</v>
      </c>
      <c r="X33" s="3">
        <v>81.53590352305855</v>
      </c>
      <c r="Y33" s="3">
        <v>0.78395292764664</v>
      </c>
      <c r="Z33" s="3">
        <v>79.75076082960376</v>
      </c>
      <c r="AA33" s="3">
        <v>2.33890222045983</v>
      </c>
      <c r="AC33" s="3">
        <v>81.07042975468428</v>
      </c>
      <c r="AD33" s="3">
        <v>1.5936826090700829</v>
      </c>
      <c r="AE33" s="3">
        <v>81.4961652275825</v>
      </c>
      <c r="AF33" s="3">
        <v>0.11983162437600958</v>
      </c>
      <c r="AH33" s="3">
        <f>AVERAGE(D33,I33,L33,O33,R33,U33,Z33,AE33)</f>
        <v>80.6964311058313</v>
      </c>
      <c r="AI33" s="3">
        <f>STDEV(D33,I33,L33,O33,R33,U33,Z33,AE33)</f>
        <v>1.3123245037416549</v>
      </c>
      <c r="AJ33" s="7">
        <f>AVERAGE(B33,G33,X33,AC33)</f>
        <v>81.16532070989902</v>
      </c>
      <c r="AK33" s="7">
        <f>STDEV(B33,G33,X33,AC33)</f>
        <v>0.5470025584182181</v>
      </c>
    </row>
    <row r="34" spans="1:37" ht="12.75">
      <c r="A34" s="6" t="s">
        <v>5</v>
      </c>
      <c r="B34" s="3">
        <v>18.322596589833545</v>
      </c>
      <c r="C34" s="3">
        <v>0.07540912520075155</v>
      </c>
      <c r="D34" s="3">
        <v>21.591925234095918</v>
      </c>
      <c r="E34" s="3">
        <v>0.15758837962285982</v>
      </c>
      <c r="G34" s="3">
        <v>19.49641180483769</v>
      </c>
      <c r="H34" s="3">
        <v>0.7170426401188685</v>
      </c>
      <c r="I34" s="3">
        <v>18.333864759455924</v>
      </c>
      <c r="J34" s="3">
        <v>0.9267304711845127</v>
      </c>
      <c r="L34" s="3">
        <v>19.07689567025315</v>
      </c>
      <c r="M34" s="3">
        <v>0.10163397418166145</v>
      </c>
      <c r="O34" s="3">
        <v>19.51451678625172</v>
      </c>
      <c r="P34" s="3">
        <v>1.1472627078560773</v>
      </c>
      <c r="R34" s="3">
        <v>17.31909452909389</v>
      </c>
      <c r="S34" s="3">
        <v>1.7269732363718369</v>
      </c>
      <c r="U34" s="3">
        <v>19.27482088101597</v>
      </c>
      <c r="V34" s="3">
        <v>1.2226820090854582</v>
      </c>
      <c r="X34" s="3">
        <v>18.30306935272343</v>
      </c>
      <c r="Y34" s="3">
        <v>0.7175728460816063</v>
      </c>
      <c r="Z34" s="3">
        <v>20.15188158350897</v>
      </c>
      <c r="AA34" s="3">
        <v>2.303849902734762</v>
      </c>
      <c r="AC34" s="3">
        <v>18.84019557753388</v>
      </c>
      <c r="AD34" s="3">
        <v>1.5549568325433991</v>
      </c>
      <c r="AE34" s="3">
        <v>18.438575031481154</v>
      </c>
      <c r="AF34" s="3">
        <v>0.16213003816572708</v>
      </c>
      <c r="AH34" s="3">
        <f>AVERAGE(D34,I34,L34,O34,R34,U34,Z34,AE34)</f>
        <v>19.212696809394586</v>
      </c>
      <c r="AI34" s="3">
        <f>STDEV(D34,I34,L34,O34,R34,U34,Z34,AE34)</f>
        <v>1.2880512678312603</v>
      </c>
      <c r="AJ34" s="7">
        <f>AVERAGE(B34,G34,X34,AC34)</f>
        <v>18.740568331232137</v>
      </c>
      <c r="AK34" s="7">
        <f>STDEV(B34,G34,X34,AC34)</f>
        <v>0.5619402926769926</v>
      </c>
    </row>
    <row r="35" spans="1:37" ht="12.75">
      <c r="A35" s="6" t="s">
        <v>34</v>
      </c>
      <c r="B35" s="3">
        <v>0.05272829363968795</v>
      </c>
      <c r="C35" s="3">
        <v>0.008035222815847105</v>
      </c>
      <c r="D35" s="3">
        <v>0.1266858464190767</v>
      </c>
      <c r="E35" s="3">
        <v>0.020470352301563924</v>
      </c>
      <c r="G35" s="3">
        <v>0.07331374983579439</v>
      </c>
      <c r="H35" s="3">
        <v>0.012842771194961694</v>
      </c>
      <c r="I35" s="3">
        <v>0.09159455357717151</v>
      </c>
      <c r="J35" s="3">
        <v>0.01235069294659965</v>
      </c>
      <c r="L35" s="3">
        <v>0.09696230364726302</v>
      </c>
      <c r="M35" s="3">
        <v>0.02431883228560686</v>
      </c>
      <c r="O35" s="3">
        <v>0.1013455637521179</v>
      </c>
      <c r="P35" s="3">
        <v>0.00328863653145806</v>
      </c>
      <c r="R35" s="3">
        <v>0.03595083060602747</v>
      </c>
      <c r="S35" s="3">
        <v>0.042412501913293606</v>
      </c>
      <c r="U35" s="3">
        <v>0.11182025236776773</v>
      </c>
      <c r="V35" s="3">
        <v>0.04454928005105802</v>
      </c>
      <c r="X35" s="3">
        <v>0.16102712421800444</v>
      </c>
      <c r="Y35" s="3">
        <v>0.06638008156338593</v>
      </c>
      <c r="Z35" s="3">
        <v>0.09735758688726191</v>
      </c>
      <c r="AA35" s="3">
        <v>0.060458576777782914</v>
      </c>
      <c r="AC35" s="3">
        <v>0.08937466778182551</v>
      </c>
      <c r="AD35" s="3">
        <v>0.03872577652619188</v>
      </c>
      <c r="AE35" s="3">
        <v>0.06525974093635531</v>
      </c>
      <c r="AF35" s="3">
        <v>0.04229841378992765</v>
      </c>
      <c r="AH35" s="3">
        <f>AVERAGE(D35,I35,L35,O35,R35,U35,Z35,AE35)</f>
        <v>0.0908720847741302</v>
      </c>
      <c r="AI35" s="3">
        <f>STDEV(D35,I35,L35,O35,R35,U35,Z35,AE35)</f>
        <v>0.02824170116185768</v>
      </c>
      <c r="AJ35" s="7">
        <f>AVERAGE(B35,G35,X35,AC35)</f>
        <v>0.09411095886882807</v>
      </c>
      <c r="AK35" s="7">
        <f>STDEV(B35,G35,X35,AC35)</f>
        <v>0.047064687836104575</v>
      </c>
    </row>
    <row r="36" spans="1:37" ht="12.75">
      <c r="A36" s="6" t="s">
        <v>32</v>
      </c>
      <c r="B36" s="3">
        <v>100</v>
      </c>
      <c r="C36" s="3">
        <v>2.0097183471152322E-14</v>
      </c>
      <c r="D36" s="3">
        <v>100</v>
      </c>
      <c r="E36" s="3">
        <v>1.4210854715202004E-14</v>
      </c>
      <c r="G36" s="3">
        <v>100</v>
      </c>
      <c r="H36" s="3">
        <v>0</v>
      </c>
      <c r="I36" s="3">
        <v>100</v>
      </c>
      <c r="J36" s="3">
        <v>2.2469334198890888E-14</v>
      </c>
      <c r="L36" s="3">
        <v>100</v>
      </c>
      <c r="M36" s="3">
        <v>1.4210854715202004E-14</v>
      </c>
      <c r="O36" s="3">
        <v>100</v>
      </c>
      <c r="P36" s="3">
        <v>0</v>
      </c>
      <c r="R36" s="3">
        <v>100</v>
      </c>
      <c r="S36" s="3">
        <v>2.0097183471152322E-14</v>
      </c>
      <c r="U36" s="3">
        <v>100</v>
      </c>
      <c r="V36" s="3">
        <v>1.0048591735576161E-14</v>
      </c>
      <c r="X36" s="3">
        <v>100</v>
      </c>
      <c r="Y36" s="3">
        <v>0</v>
      </c>
      <c r="Z36" s="3">
        <v>100</v>
      </c>
      <c r="AA36" s="3">
        <v>1.0048591735576161E-14</v>
      </c>
      <c r="AC36" s="3">
        <v>100</v>
      </c>
      <c r="AD36" s="3">
        <v>1.4210854715202004E-14</v>
      </c>
      <c r="AE36" s="3">
        <v>100</v>
      </c>
      <c r="AF36" s="3">
        <v>0</v>
      </c>
      <c r="AH36" s="3">
        <f>AVERAGE(D36,I36,L36,O36,R36,U36,Z36,AE36)</f>
        <v>100</v>
      </c>
      <c r="AI36" s="3">
        <f>STDEV(D36,I36,L36,O36,R36,U36,Z36,AE36)</f>
        <v>0</v>
      </c>
      <c r="AJ36" s="7">
        <f>AVERAGE(B36,G36,X36,AC36)</f>
        <v>100</v>
      </c>
      <c r="AK36" s="7">
        <f>STDEV(B36,G36,X36,AC36)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7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7.421875" style="7" customWidth="1"/>
    <col min="2" max="5" width="6.28125" style="3" customWidth="1"/>
    <col min="6" max="6" width="3.28125" style="3" customWidth="1"/>
    <col min="7" max="8" width="6.28125" style="7" customWidth="1"/>
    <col min="9" max="10" width="7.28125" style="3" customWidth="1"/>
    <col min="11" max="11" width="3.57421875" style="3" customWidth="1"/>
    <col min="12" max="13" width="6.28125" style="3" customWidth="1"/>
    <col min="14" max="14" width="3.00390625" style="3" customWidth="1"/>
    <col min="15" max="16" width="6.28125" style="7" customWidth="1"/>
    <col min="17" max="17" width="3.00390625" style="7" customWidth="1"/>
    <col min="18" max="21" width="6.28125" style="7" customWidth="1"/>
    <col min="22" max="22" width="3.00390625" style="7" customWidth="1"/>
    <col min="23" max="26" width="6.28125" style="7" customWidth="1"/>
    <col min="27" max="27" width="3.00390625" style="7" customWidth="1"/>
    <col min="28" max="31" width="6.28125" style="7" customWidth="1"/>
    <col min="32" max="32" width="3.00390625" style="7" customWidth="1"/>
    <col min="33" max="36" width="6.28125" style="7" customWidth="1"/>
    <col min="37" max="37" width="3.00390625" style="7" customWidth="1"/>
    <col min="38" max="45" width="6.28125" style="3" customWidth="1"/>
    <col min="46" max="16384" width="11.421875" style="7" customWidth="1"/>
  </cols>
  <sheetData>
    <row r="1" ht="15">
      <c r="A1" s="16" t="s">
        <v>97</v>
      </c>
    </row>
    <row r="2" spans="1:42" ht="12.75">
      <c r="A2" s="7" t="s">
        <v>84</v>
      </c>
      <c r="AP2" s="3" t="s">
        <v>40</v>
      </c>
    </row>
    <row r="3" ht="13.5" customHeight="1">
      <c r="A3" s="7" t="s">
        <v>70</v>
      </c>
    </row>
    <row r="4" spans="2:42" ht="12.75">
      <c r="B4" s="3" t="s">
        <v>67</v>
      </c>
      <c r="G4" s="3" t="s">
        <v>67</v>
      </c>
      <c r="L4" s="3" t="s">
        <v>67</v>
      </c>
      <c r="O4" s="7" t="s">
        <v>67</v>
      </c>
      <c r="R4" s="3" t="s">
        <v>67</v>
      </c>
      <c r="W4" s="3" t="s">
        <v>67</v>
      </c>
      <c r="AB4" s="3" t="s">
        <v>67</v>
      </c>
      <c r="AG4" s="3" t="s">
        <v>67</v>
      </c>
      <c r="AL4" s="3" t="s">
        <v>67</v>
      </c>
      <c r="AP4" s="3" t="s">
        <v>67</v>
      </c>
    </row>
    <row r="5" spans="2:42" ht="13.5" customHeight="1">
      <c r="B5" s="3" t="s">
        <v>41</v>
      </c>
      <c r="G5" s="7" t="s">
        <v>42</v>
      </c>
      <c r="I5" s="7"/>
      <c r="J5" s="7"/>
      <c r="K5" s="7"/>
      <c r="L5" s="7" t="s">
        <v>42</v>
      </c>
      <c r="O5" s="7" t="s">
        <v>42</v>
      </c>
      <c r="R5" s="7" t="s">
        <v>42</v>
      </c>
      <c r="W5" s="7" t="s">
        <v>42</v>
      </c>
      <c r="AB5" s="7" t="s">
        <v>42</v>
      </c>
      <c r="AG5" s="7" t="s">
        <v>42</v>
      </c>
      <c r="AL5" s="7" t="s">
        <v>42</v>
      </c>
      <c r="AN5" s="7"/>
      <c r="AP5" s="7" t="s">
        <v>42</v>
      </c>
    </row>
    <row r="6" spans="9:40" ht="13.5" customHeight="1">
      <c r="I6" s="7"/>
      <c r="J6" s="7"/>
      <c r="K6" s="7"/>
      <c r="L6" s="7"/>
      <c r="AL6" s="7"/>
      <c r="AN6" s="7"/>
    </row>
    <row r="7" spans="1:45" ht="12.75">
      <c r="A7" s="7" t="s">
        <v>38</v>
      </c>
      <c r="B7" s="3" t="s">
        <v>4</v>
      </c>
      <c r="C7" s="3" t="s">
        <v>66</v>
      </c>
      <c r="D7" s="3" t="s">
        <v>4</v>
      </c>
      <c r="E7" s="3" t="s">
        <v>66</v>
      </c>
      <c r="G7" s="7" t="s">
        <v>4</v>
      </c>
      <c r="H7" s="3" t="s">
        <v>66</v>
      </c>
      <c r="I7" s="3" t="s">
        <v>6</v>
      </c>
      <c r="J7" s="3" t="s">
        <v>6</v>
      </c>
      <c r="L7" s="3" t="s">
        <v>4</v>
      </c>
      <c r="M7" s="3" t="s">
        <v>66</v>
      </c>
      <c r="O7" s="7" t="s">
        <v>4</v>
      </c>
      <c r="P7" s="3" t="s">
        <v>66</v>
      </c>
      <c r="Q7" s="3"/>
      <c r="R7" s="7" t="s">
        <v>4</v>
      </c>
      <c r="S7" s="3" t="s">
        <v>66</v>
      </c>
      <c r="T7" s="7" t="s">
        <v>3</v>
      </c>
      <c r="U7" s="3" t="s">
        <v>66</v>
      </c>
      <c r="V7" s="3"/>
      <c r="W7" s="7" t="s">
        <v>4</v>
      </c>
      <c r="X7" s="3" t="s">
        <v>66</v>
      </c>
      <c r="Y7" s="7" t="s">
        <v>3</v>
      </c>
      <c r="Z7" s="3" t="s">
        <v>66</v>
      </c>
      <c r="AA7" s="3"/>
      <c r="AB7" s="7" t="s">
        <v>4</v>
      </c>
      <c r="AC7" s="3" t="s">
        <v>66</v>
      </c>
      <c r="AD7" s="7" t="s">
        <v>4</v>
      </c>
      <c r="AE7" s="3" t="s">
        <v>66</v>
      </c>
      <c r="AF7" s="3"/>
      <c r="AG7" s="7" t="s">
        <v>4</v>
      </c>
      <c r="AH7" s="3" t="s">
        <v>66</v>
      </c>
      <c r="AI7" s="7" t="s">
        <v>4</v>
      </c>
      <c r="AJ7" s="3" t="s">
        <v>66</v>
      </c>
      <c r="AK7" s="3"/>
      <c r="AL7" s="3" t="s">
        <v>4</v>
      </c>
      <c r="AM7" s="3" t="s">
        <v>66</v>
      </c>
      <c r="AN7" s="3" t="s">
        <v>6</v>
      </c>
      <c r="AP7" s="3" t="s">
        <v>74</v>
      </c>
      <c r="AQ7" s="3" t="s">
        <v>66</v>
      </c>
      <c r="AR7" s="3" t="s">
        <v>0</v>
      </c>
      <c r="AS7" s="3" t="s">
        <v>66</v>
      </c>
    </row>
    <row r="8" spans="2:44" ht="12.75">
      <c r="B8" s="3" t="s">
        <v>7</v>
      </c>
      <c r="D8" s="3" t="s">
        <v>8</v>
      </c>
      <c r="G8" s="7" t="s">
        <v>7</v>
      </c>
      <c r="I8" s="3" t="s">
        <v>8</v>
      </c>
      <c r="J8" s="3" t="s">
        <v>8</v>
      </c>
      <c r="L8" s="3" t="s">
        <v>8</v>
      </c>
      <c r="O8" s="7" t="s">
        <v>8</v>
      </c>
      <c r="R8" s="7" t="s">
        <v>7</v>
      </c>
      <c r="T8" s="7" t="s">
        <v>8</v>
      </c>
      <c r="W8" s="7" t="s">
        <v>7</v>
      </c>
      <c r="Y8" s="7" t="s">
        <v>8</v>
      </c>
      <c r="AB8" s="7" t="s">
        <v>7</v>
      </c>
      <c r="AD8" s="7" t="s">
        <v>8</v>
      </c>
      <c r="AG8" s="7" t="s">
        <v>7</v>
      </c>
      <c r="AI8" s="7" t="s">
        <v>8</v>
      </c>
      <c r="AL8" s="3" t="s">
        <v>8</v>
      </c>
      <c r="AN8" s="3" t="s">
        <v>7</v>
      </c>
      <c r="AP8" s="3" t="s">
        <v>8</v>
      </c>
      <c r="AR8" s="3" t="s">
        <v>7</v>
      </c>
    </row>
    <row r="10" spans="1:45" ht="12.75">
      <c r="A10" s="7" t="s">
        <v>16</v>
      </c>
      <c r="B10" s="3">
        <v>45.757999999999996</v>
      </c>
      <c r="C10" s="3">
        <v>0.7127636354364886</v>
      </c>
      <c r="D10" s="3">
        <v>46.843</v>
      </c>
      <c r="E10" s="3">
        <v>0.21071782079358745</v>
      </c>
      <c r="G10" s="7">
        <v>49.781499999999994</v>
      </c>
      <c r="H10" s="7">
        <v>0.2934493141941826</v>
      </c>
      <c r="I10" s="3">
        <v>50.355</v>
      </c>
      <c r="J10" s="3">
        <v>48.934</v>
      </c>
      <c r="L10" s="3">
        <v>50.541</v>
      </c>
      <c r="M10" s="3">
        <v>0.6533666658170373</v>
      </c>
      <c r="O10" s="7">
        <v>49.953</v>
      </c>
      <c r="P10" s="7">
        <v>0.36769552621537815</v>
      </c>
      <c r="R10" s="7">
        <v>50.345</v>
      </c>
      <c r="S10" s="7">
        <v>0.29839906166006686</v>
      </c>
      <c r="T10" s="7">
        <v>51.004</v>
      </c>
      <c r="U10" s="7">
        <v>0.1897392948231852</v>
      </c>
      <c r="W10" s="7">
        <v>51.1385</v>
      </c>
      <c r="X10" s="7">
        <v>0.8152941187080713</v>
      </c>
      <c r="Y10" s="7">
        <v>50.36433333333334</v>
      </c>
      <c r="Z10" s="7">
        <v>0.3565926714512969</v>
      </c>
      <c r="AB10" s="7">
        <v>50.884</v>
      </c>
      <c r="AC10" s="7">
        <v>1.5414927829862808</v>
      </c>
      <c r="AD10" s="7">
        <v>51.7855</v>
      </c>
      <c r="AE10" s="7">
        <v>0.5055813485475784</v>
      </c>
      <c r="AG10" s="7">
        <v>51.21</v>
      </c>
      <c r="AH10" s="7">
        <v>0.2361736649161341</v>
      </c>
      <c r="AI10" s="7">
        <v>51.1345</v>
      </c>
      <c r="AJ10" s="7">
        <v>0.1619274528917188</v>
      </c>
      <c r="AL10" s="3">
        <v>51.893</v>
      </c>
      <c r="AM10" s="3">
        <v>0.28425692603770186</v>
      </c>
      <c r="AN10" s="3">
        <v>50.77</v>
      </c>
      <c r="AP10" s="3">
        <f>AVERAGE(I10:J10,L10,O10,T10,Y10,AD10,AI10,AL10)</f>
        <v>50.662703703703706</v>
      </c>
      <c r="AQ10" s="3">
        <f aca="true" t="shared" si="0" ref="AQ10:AQ18">STDEV(I10:J10,L10,O10,T10,Y10,AD10,AI10,AL10)</f>
        <v>0.9222248565057567</v>
      </c>
      <c r="AR10" s="3">
        <f>AVERAGE(G10,R10,W10,AB10,AG10)</f>
        <v>50.671800000000005</v>
      </c>
      <c r="AS10" s="3">
        <f aca="true" t="shared" si="1" ref="AS10:AS18">STDEV(G10,R10,W10,AB10,AG10)</f>
        <v>0.602480144900932</v>
      </c>
    </row>
    <row r="11" spans="1:45" ht="12.75">
      <c r="A11" s="7" t="s">
        <v>19</v>
      </c>
      <c r="B11" s="3">
        <v>0.009</v>
      </c>
      <c r="C11" s="3">
        <v>0.005656854249492382</v>
      </c>
      <c r="D11" s="3">
        <v>0.028999999999999998</v>
      </c>
      <c r="E11" s="3">
        <v>0.019798989873223337</v>
      </c>
      <c r="G11" s="7">
        <v>0.040499999999999994</v>
      </c>
      <c r="H11" s="7">
        <v>0.003535533905932736</v>
      </c>
      <c r="I11" s="3">
        <v>0.037</v>
      </c>
      <c r="J11" s="3">
        <v>0.025</v>
      </c>
      <c r="L11" s="3">
        <v>0.0445</v>
      </c>
      <c r="M11" s="3">
        <v>0.003535533905932736</v>
      </c>
      <c r="O11" s="7">
        <v>0.051000000000000004</v>
      </c>
      <c r="P11" s="7">
        <v>0.015556349186104018</v>
      </c>
      <c r="R11" s="7">
        <v>0.043</v>
      </c>
      <c r="S11" s="7">
        <v>0.01414213562373097</v>
      </c>
      <c r="T11" s="7">
        <v>0.035</v>
      </c>
      <c r="U11" s="7">
        <v>0.011357816691600528</v>
      </c>
      <c r="W11" s="7">
        <v>0.0365</v>
      </c>
      <c r="X11" s="7">
        <v>0.023334523779156076</v>
      </c>
      <c r="Y11" s="7">
        <v>0.05833333333333333</v>
      </c>
      <c r="Z11" s="7">
        <v>0.01890326250501044</v>
      </c>
      <c r="AB11" s="7">
        <v>0.0275</v>
      </c>
      <c r="AC11" s="7">
        <v>0.03606244584051392</v>
      </c>
      <c r="AD11" s="7">
        <v>0.0185</v>
      </c>
      <c r="AE11" s="7">
        <v>0.004949747468305844</v>
      </c>
      <c r="AG11" s="7">
        <v>0.034</v>
      </c>
      <c r="AH11" s="7">
        <v>0.03394112549695428</v>
      </c>
      <c r="AI11" s="7">
        <v>0.045</v>
      </c>
      <c r="AJ11" s="7">
        <v>0.004242640687119284</v>
      </c>
      <c r="AL11" s="3">
        <v>0.049</v>
      </c>
      <c r="AM11" s="3">
        <v>0.00848528137423852</v>
      </c>
      <c r="AN11" s="3">
        <v>0.05</v>
      </c>
      <c r="AP11" s="3">
        <f aca="true" t="shared" si="2" ref="AP11:AP18">AVERAGE(I11:J11,L11,O11,T11,Y11,AD11,AI11,AL11)</f>
        <v>0.04037037037037037</v>
      </c>
      <c r="AQ11" s="3">
        <f t="shared" si="0"/>
        <v>0.012764092913373624</v>
      </c>
      <c r="AR11" s="3">
        <f aca="true" t="shared" si="3" ref="AR11:AR18">AVERAGE(G11,R11,W11,AB11,AG11)</f>
        <v>0.0363</v>
      </c>
      <c r="AS11" s="3">
        <f t="shared" si="1"/>
        <v>0.00602702248212165</v>
      </c>
    </row>
    <row r="12" spans="1:45" ht="12.75">
      <c r="A12" s="7" t="s">
        <v>15</v>
      </c>
      <c r="B12" s="3">
        <v>34.3565</v>
      </c>
      <c r="C12" s="3">
        <v>0.014849242404918061</v>
      </c>
      <c r="D12" s="3">
        <v>33.939</v>
      </c>
      <c r="E12" s="3">
        <v>0.40729350596400393</v>
      </c>
      <c r="G12" s="7">
        <v>31.2065</v>
      </c>
      <c r="H12" s="7">
        <v>0.2043538597634916</v>
      </c>
      <c r="I12" s="3">
        <v>31.349</v>
      </c>
      <c r="J12" s="3">
        <v>31.975</v>
      </c>
      <c r="L12" s="3">
        <v>30.575</v>
      </c>
      <c r="M12" s="3">
        <v>0.27011479041319</v>
      </c>
      <c r="O12" s="7">
        <v>30.9005</v>
      </c>
      <c r="P12" s="7">
        <v>0.09263098833543788</v>
      </c>
      <c r="R12" s="7">
        <v>30.915</v>
      </c>
      <c r="S12" s="7">
        <v>0.16546298679765337</v>
      </c>
      <c r="T12" s="7">
        <v>30.561333333333334</v>
      </c>
      <c r="U12" s="7">
        <v>0.292476209859376</v>
      </c>
      <c r="W12" s="7">
        <v>30.4945</v>
      </c>
      <c r="X12" s="7">
        <v>0.3514320702498293</v>
      </c>
      <c r="Y12" s="7">
        <v>30.647000000000002</v>
      </c>
      <c r="Z12" s="7">
        <v>0.3735023426970913</v>
      </c>
      <c r="AB12" s="7">
        <v>31.1615</v>
      </c>
      <c r="AC12" s="7">
        <v>0.13505739520663235</v>
      </c>
      <c r="AD12" s="7">
        <v>31.018</v>
      </c>
      <c r="AE12" s="7">
        <v>0.028284271247461298</v>
      </c>
      <c r="AG12" s="7">
        <v>30.798000000000002</v>
      </c>
      <c r="AH12" s="7">
        <v>0.05091168824543084</v>
      </c>
      <c r="AI12" s="7">
        <v>31.097</v>
      </c>
      <c r="AJ12" s="7">
        <v>0.17536248173426458</v>
      </c>
      <c r="AL12" s="3">
        <v>29.9275</v>
      </c>
      <c r="AM12" s="3">
        <v>0.47446865017593665</v>
      </c>
      <c r="AN12" s="3">
        <v>30.864</v>
      </c>
      <c r="AP12" s="3">
        <f t="shared" si="2"/>
        <v>30.894481481481478</v>
      </c>
      <c r="AQ12" s="3">
        <f t="shared" si="0"/>
        <v>0.5744312975341939</v>
      </c>
      <c r="AR12" s="3">
        <f t="shared" si="3"/>
        <v>30.915100000000002</v>
      </c>
      <c r="AS12" s="3">
        <f t="shared" si="1"/>
        <v>0.2899326214824334</v>
      </c>
    </row>
    <row r="13" spans="1:45" ht="12.75">
      <c r="A13" s="7" t="s">
        <v>21</v>
      </c>
      <c r="B13" s="3">
        <v>0.655</v>
      </c>
      <c r="C13" s="3">
        <v>0.06505382386916077</v>
      </c>
      <c r="D13" s="3">
        <v>0.5840000000000001</v>
      </c>
      <c r="E13" s="3">
        <v>0.04525483399593837</v>
      </c>
      <c r="G13" s="7">
        <v>0.859</v>
      </c>
      <c r="H13" s="7">
        <v>0.02262741699796954</v>
      </c>
      <c r="I13" s="3">
        <v>0.732</v>
      </c>
      <c r="J13" s="3">
        <v>0.713</v>
      </c>
      <c r="L13" s="3">
        <v>0.944</v>
      </c>
      <c r="M13" s="3">
        <v>0.012727922061357788</v>
      </c>
      <c r="O13" s="7">
        <v>0.837</v>
      </c>
      <c r="P13" s="7">
        <v>0.0721248916810289</v>
      </c>
      <c r="R13" s="7">
        <v>0.7935</v>
      </c>
      <c r="S13" s="7">
        <v>0.0473761543394985</v>
      </c>
      <c r="T13" s="7">
        <v>0.7326666666666667</v>
      </c>
      <c r="U13" s="7">
        <v>0.030664855018953406</v>
      </c>
      <c r="W13" s="7">
        <v>0.86</v>
      </c>
      <c r="X13" s="7">
        <v>0.008485281374238578</v>
      </c>
      <c r="Y13" s="7">
        <v>0.905</v>
      </c>
      <c r="Z13" s="7">
        <v>0.06355312738174358</v>
      </c>
      <c r="AB13" s="7">
        <v>0.7765</v>
      </c>
      <c r="AC13" s="7">
        <v>0.09545941546018433</v>
      </c>
      <c r="AD13" s="7">
        <v>0.6579999999999999</v>
      </c>
      <c r="AE13" s="7">
        <v>0.055154328932551615</v>
      </c>
      <c r="AG13" s="7">
        <v>0.847</v>
      </c>
      <c r="AH13" s="7">
        <v>0.048083261120683875</v>
      </c>
      <c r="AI13" s="7">
        <v>0.8140000000000001</v>
      </c>
      <c r="AJ13" s="7">
        <v>0.012727922061357788</v>
      </c>
      <c r="AL13" s="3">
        <v>0.8420000000000001</v>
      </c>
      <c r="AM13" s="3">
        <v>0.04949747468305448</v>
      </c>
      <c r="AN13" s="3">
        <v>0.772</v>
      </c>
      <c r="AP13" s="3">
        <f t="shared" si="2"/>
        <v>0.7975185185185185</v>
      </c>
      <c r="AQ13" s="3">
        <f t="shared" si="0"/>
        <v>0.09481914233469034</v>
      </c>
      <c r="AR13" s="3">
        <f t="shared" si="3"/>
        <v>0.8271999999999998</v>
      </c>
      <c r="AS13" s="3">
        <f t="shared" si="1"/>
        <v>0.039323339125769734</v>
      </c>
    </row>
    <row r="14" spans="1:45" ht="12.75">
      <c r="A14" s="7" t="s">
        <v>14</v>
      </c>
      <c r="B14" s="3">
        <v>0.026999999999999996</v>
      </c>
      <c r="C14" s="3">
        <v>0.012727922061357866</v>
      </c>
      <c r="D14" s="3">
        <v>0.0565</v>
      </c>
      <c r="E14" s="3">
        <v>0.012020815280171293</v>
      </c>
      <c r="G14" s="7">
        <v>0.134</v>
      </c>
      <c r="H14" s="7">
        <v>0.014142135623730663</v>
      </c>
      <c r="I14" s="3">
        <v>0.099</v>
      </c>
      <c r="J14" s="3">
        <v>0.114</v>
      </c>
      <c r="L14" s="3">
        <v>0.112</v>
      </c>
      <c r="M14" s="3">
        <v>0.005656854249492385</v>
      </c>
      <c r="O14" s="7">
        <v>0.11</v>
      </c>
      <c r="P14" s="7">
        <v>0.008485281374238578</v>
      </c>
      <c r="R14" s="7">
        <v>0.097</v>
      </c>
      <c r="S14" s="7">
        <v>0.008485281374238568</v>
      </c>
      <c r="T14" s="7">
        <v>0.08566666666666667</v>
      </c>
      <c r="U14" s="7">
        <v>0.006429100507328635</v>
      </c>
      <c r="W14" s="7">
        <v>0.1285</v>
      </c>
      <c r="X14" s="7">
        <v>0.028991378028648464</v>
      </c>
      <c r="Y14" s="7">
        <v>0.118</v>
      </c>
      <c r="Z14" s="7">
        <v>0.017691806012954253</v>
      </c>
      <c r="AB14" s="7">
        <v>0.04</v>
      </c>
      <c r="AC14" s="7">
        <v>0.0565685424949238</v>
      </c>
      <c r="AD14" s="7">
        <v>0</v>
      </c>
      <c r="AE14" s="7">
        <v>0</v>
      </c>
      <c r="AG14" s="7">
        <v>0.126</v>
      </c>
      <c r="AH14" s="7">
        <v>0.0028284271247461927</v>
      </c>
      <c r="AI14" s="7">
        <v>0.0945</v>
      </c>
      <c r="AJ14" s="7">
        <v>0.009192388155425127</v>
      </c>
      <c r="AL14" s="3">
        <v>0.069</v>
      </c>
      <c r="AM14" s="3">
        <v>0.02687005768508878</v>
      </c>
      <c r="AN14" s="3">
        <v>0.133</v>
      </c>
      <c r="AP14" s="3">
        <f t="shared" si="2"/>
        <v>0.08912962962962963</v>
      </c>
      <c r="AQ14" s="3">
        <f t="shared" si="0"/>
        <v>0.036909026464645486</v>
      </c>
      <c r="AR14" s="3">
        <f t="shared" si="3"/>
        <v>0.10510000000000001</v>
      </c>
      <c r="AS14" s="3">
        <f t="shared" si="1"/>
        <v>0.039125439294658365</v>
      </c>
    </row>
    <row r="15" spans="1:45" ht="12.75">
      <c r="A15" s="7" t="s">
        <v>20</v>
      </c>
      <c r="B15" s="3">
        <v>0</v>
      </c>
      <c r="C15" s="3">
        <v>0</v>
      </c>
      <c r="D15" s="3">
        <v>0</v>
      </c>
      <c r="E15" s="3">
        <v>0</v>
      </c>
      <c r="G15" s="7">
        <v>0.015</v>
      </c>
      <c r="H15" s="7">
        <v>0.021213203435596427</v>
      </c>
      <c r="I15" s="3">
        <v>0</v>
      </c>
      <c r="J15" s="3">
        <v>0</v>
      </c>
      <c r="L15" s="3">
        <v>0.0025</v>
      </c>
      <c r="M15" s="3">
        <v>0.0035355339059327377</v>
      </c>
      <c r="O15" s="7">
        <v>0.0025</v>
      </c>
      <c r="P15" s="7">
        <v>0.0035355339059327377</v>
      </c>
      <c r="R15" s="7">
        <v>0.004</v>
      </c>
      <c r="S15" s="7">
        <v>0.00565685424949238</v>
      </c>
      <c r="T15" s="7">
        <v>0</v>
      </c>
      <c r="U15" s="7">
        <v>0</v>
      </c>
      <c r="W15" s="7">
        <v>0</v>
      </c>
      <c r="X15" s="7">
        <v>0</v>
      </c>
      <c r="Y15" s="7">
        <v>0.0026666666666666666</v>
      </c>
      <c r="Z15" s="7">
        <v>0.0025166114784235835</v>
      </c>
      <c r="AB15" s="7">
        <v>0</v>
      </c>
      <c r="AC15" s="7">
        <v>0</v>
      </c>
      <c r="AD15" s="7">
        <v>0</v>
      </c>
      <c r="AE15" s="7">
        <v>0</v>
      </c>
      <c r="AG15" s="7">
        <v>0</v>
      </c>
      <c r="AH15" s="7">
        <v>0</v>
      </c>
      <c r="AI15" s="7">
        <v>0</v>
      </c>
      <c r="AJ15" s="7">
        <v>0</v>
      </c>
      <c r="AL15" s="3">
        <v>0.009</v>
      </c>
      <c r="AM15" s="3">
        <v>0.012727922061357855</v>
      </c>
      <c r="AN15" s="3">
        <v>0</v>
      </c>
      <c r="AP15" s="3">
        <f t="shared" si="2"/>
        <v>0.001851851851851852</v>
      </c>
      <c r="AQ15" s="3">
        <f t="shared" si="0"/>
        <v>0.002952687622748276</v>
      </c>
      <c r="AR15" s="3">
        <f t="shared" si="3"/>
        <v>0.0038</v>
      </c>
      <c r="AS15" s="3">
        <f t="shared" si="1"/>
        <v>0.006496152707564686</v>
      </c>
    </row>
    <row r="16" spans="1:45" ht="12.75">
      <c r="A16" s="7" t="s">
        <v>18</v>
      </c>
      <c r="B16" s="3">
        <v>18.009500000000003</v>
      </c>
      <c r="C16" s="3">
        <v>0.3655742058732154</v>
      </c>
      <c r="D16" s="3">
        <v>17.5865</v>
      </c>
      <c r="E16" s="3">
        <v>0.0742462120245878</v>
      </c>
      <c r="G16" s="7">
        <v>14.609</v>
      </c>
      <c r="H16" s="7">
        <v>0.04384062043356677</v>
      </c>
      <c r="I16" s="3">
        <v>14.363</v>
      </c>
      <c r="J16" s="3">
        <v>15.439</v>
      </c>
      <c r="L16" s="3">
        <v>13.371</v>
      </c>
      <c r="M16" s="3">
        <v>0.8739839815465704</v>
      </c>
      <c r="O16" s="7">
        <v>13.822</v>
      </c>
      <c r="P16" s="7">
        <v>0.05232590180780441</v>
      </c>
      <c r="R16" s="7">
        <v>13.8445</v>
      </c>
      <c r="S16" s="7">
        <v>0.07707463914933367</v>
      </c>
      <c r="T16" s="7">
        <v>13.348</v>
      </c>
      <c r="U16" s="7">
        <v>0.3530849756078316</v>
      </c>
      <c r="W16" s="7">
        <v>13.6095</v>
      </c>
      <c r="X16" s="7">
        <v>0.05727564927611001</v>
      </c>
      <c r="Y16" s="7">
        <v>13.691333333333333</v>
      </c>
      <c r="Z16" s="7">
        <v>0.31577576432230886</v>
      </c>
      <c r="AB16" s="7">
        <v>14.091000000000001</v>
      </c>
      <c r="AC16" s="7">
        <v>0.02404163056034311</v>
      </c>
      <c r="AD16" s="7">
        <v>14.061499999999999</v>
      </c>
      <c r="AE16" s="7">
        <v>0.1407142494564342</v>
      </c>
      <c r="AG16" s="7">
        <v>13.8185</v>
      </c>
      <c r="AH16" s="7">
        <v>0.23122391744791754</v>
      </c>
      <c r="AI16" s="7">
        <v>13.911999999999999</v>
      </c>
      <c r="AJ16" s="7">
        <v>0.1428355697998467</v>
      </c>
      <c r="AL16" s="3">
        <v>12.618500000000001</v>
      </c>
      <c r="AM16" s="3">
        <v>0.2524371208834413</v>
      </c>
      <c r="AN16" s="3">
        <v>13.614</v>
      </c>
      <c r="AP16" s="3">
        <f t="shared" si="2"/>
        <v>13.84737037037037</v>
      </c>
      <c r="AQ16" s="3">
        <f t="shared" si="0"/>
        <v>0.7794710046357793</v>
      </c>
      <c r="AR16" s="3">
        <f t="shared" si="3"/>
        <v>13.994499999999999</v>
      </c>
      <c r="AS16" s="3">
        <f t="shared" si="1"/>
        <v>0.38360901318926066</v>
      </c>
    </row>
    <row r="17" spans="1:45" ht="12.75">
      <c r="A17" s="7" t="s">
        <v>13</v>
      </c>
      <c r="B17" s="3">
        <v>1.3845</v>
      </c>
      <c r="C17" s="3">
        <v>0.013435028842544336</v>
      </c>
      <c r="D17" s="3">
        <v>1.7345000000000002</v>
      </c>
      <c r="E17" s="3">
        <v>0.0417193000900107</v>
      </c>
      <c r="G17" s="7">
        <v>3.266</v>
      </c>
      <c r="H17" s="7">
        <v>0.03252691193458137</v>
      </c>
      <c r="I17" s="3">
        <v>3.431</v>
      </c>
      <c r="J17" s="3">
        <v>2.867</v>
      </c>
      <c r="L17" s="3">
        <v>3.63</v>
      </c>
      <c r="M17" s="3">
        <v>0.2460731598529139</v>
      </c>
      <c r="O17" s="7">
        <v>3.593</v>
      </c>
      <c r="P17" s="7">
        <v>0.06929646455629268</v>
      </c>
      <c r="R17" s="7">
        <v>3.49</v>
      </c>
      <c r="S17" s="7">
        <v>0.11455129855221716</v>
      </c>
      <c r="T17" s="7">
        <v>3.72</v>
      </c>
      <c r="U17" s="7">
        <v>0.07362744053681275</v>
      </c>
      <c r="W17" s="7">
        <v>3.749</v>
      </c>
      <c r="X17" s="7">
        <v>0.17819090885901248</v>
      </c>
      <c r="Y17" s="7">
        <v>3.5933333333333337</v>
      </c>
      <c r="Z17" s="7">
        <v>0.1921154166987369</v>
      </c>
      <c r="AB17" s="7">
        <v>3.5355</v>
      </c>
      <c r="AC17" s="7">
        <v>0.07283199846224672</v>
      </c>
      <c r="AD17" s="7">
        <v>3.703</v>
      </c>
      <c r="AE17" s="7">
        <v>0.005656854249492385</v>
      </c>
      <c r="AG17" s="7">
        <v>3.6035</v>
      </c>
      <c r="AH17" s="7">
        <v>0.044547727214752295</v>
      </c>
      <c r="AI17" s="7">
        <v>3.542</v>
      </c>
      <c r="AJ17" s="7">
        <v>0.008485281374238578</v>
      </c>
      <c r="AL17" s="3">
        <v>4.1825</v>
      </c>
      <c r="AM17" s="3">
        <v>0.17324116139071888</v>
      </c>
      <c r="AN17" s="3">
        <v>3.575</v>
      </c>
      <c r="AP17" s="3">
        <f>AVERAGE(I17:J17,L17,O17,T17,Y17,AD17,AI17,AL17)</f>
        <v>3.5846481481481476</v>
      </c>
      <c r="AQ17" s="3">
        <f>STDEV(I17:J17,L17,O17,T17,Y17,AD17,AI17,AL17)</f>
        <v>0.3413944896023781</v>
      </c>
      <c r="AR17" s="3">
        <f>AVERAGE(G17,R17,W17,AB17,AG17)</f>
        <v>3.5288000000000004</v>
      </c>
      <c r="AS17" s="3">
        <f>STDEV(G17,R17,W17,AB17,AG17)</f>
        <v>0.17655190454933448</v>
      </c>
    </row>
    <row r="18" spans="1:45" ht="12.75">
      <c r="A18" s="7" t="s">
        <v>17</v>
      </c>
      <c r="B18" s="3">
        <v>0.0155</v>
      </c>
      <c r="C18" s="3">
        <v>0.003535533905932737</v>
      </c>
      <c r="D18" s="3">
        <v>0.023</v>
      </c>
      <c r="E18" s="3">
        <v>0</v>
      </c>
      <c r="G18" s="7">
        <v>0.0245</v>
      </c>
      <c r="H18" s="7">
        <v>0.007778174593052009</v>
      </c>
      <c r="I18" s="3">
        <v>0.036</v>
      </c>
      <c r="J18" s="3">
        <v>0.033</v>
      </c>
      <c r="L18" s="3">
        <v>0.0425</v>
      </c>
      <c r="M18" s="3">
        <v>0.0007071067811865433</v>
      </c>
      <c r="O18" s="7">
        <v>0.0415</v>
      </c>
      <c r="P18" s="7">
        <v>0.0007071067811865482</v>
      </c>
      <c r="R18" s="7">
        <v>0.032</v>
      </c>
      <c r="S18" s="7">
        <v>0.0056568542494923775</v>
      </c>
      <c r="T18" s="7">
        <v>0.039</v>
      </c>
      <c r="U18" s="7">
        <v>0.006082762530298219</v>
      </c>
      <c r="W18" s="7">
        <v>0.0265</v>
      </c>
      <c r="X18" s="7">
        <v>0.01767766952966369</v>
      </c>
      <c r="Y18" s="7">
        <v>0.04699999999999999</v>
      </c>
      <c r="Z18" s="7">
        <v>0.005567764362830021</v>
      </c>
      <c r="AB18" s="7">
        <v>0.0415</v>
      </c>
      <c r="AC18" s="7">
        <v>0.00919238815542509</v>
      </c>
      <c r="AD18" s="7">
        <v>0.038500000000000006</v>
      </c>
      <c r="AE18" s="7">
        <v>0.004949747468305832</v>
      </c>
      <c r="AG18" s="7">
        <v>0.036000000000000004</v>
      </c>
      <c r="AH18" s="7">
        <v>0.0014142135623730913</v>
      </c>
      <c r="AI18" s="7">
        <v>0.0315</v>
      </c>
      <c r="AJ18" s="7">
        <v>0.01626345596729058</v>
      </c>
      <c r="AL18" s="3">
        <v>0.048</v>
      </c>
      <c r="AM18" s="3">
        <v>0.007071067811865454</v>
      </c>
      <c r="AN18" s="3">
        <v>0.035</v>
      </c>
      <c r="AP18" s="3">
        <f t="shared" si="2"/>
        <v>0.03966666666666667</v>
      </c>
      <c r="AQ18" s="3">
        <f t="shared" si="0"/>
        <v>0.00571182982939793</v>
      </c>
      <c r="AR18" s="3">
        <f t="shared" si="3"/>
        <v>0.032100000000000004</v>
      </c>
      <c r="AS18" s="3">
        <f t="shared" si="1"/>
        <v>0.006940821277053612</v>
      </c>
    </row>
    <row r="19" ht="13.5" customHeight="1"/>
    <row r="20" spans="1:45" ht="12.75">
      <c r="A20" s="7" t="s">
        <v>22</v>
      </c>
      <c r="B20" s="3">
        <v>100.2375</v>
      </c>
      <c r="C20" s="3">
        <v>1.1532911601152134</v>
      </c>
      <c r="D20" s="3">
        <v>100.816</v>
      </c>
      <c r="E20" s="3">
        <v>0.07919595949288963</v>
      </c>
      <c r="G20" s="7">
        <v>99.965</v>
      </c>
      <c r="H20" s="7">
        <v>0.10606601717798615</v>
      </c>
      <c r="I20" s="3">
        <v>100.521</v>
      </c>
      <c r="J20" s="3">
        <v>100.109</v>
      </c>
      <c r="L20" s="3">
        <v>99.2955</v>
      </c>
      <c r="M20" s="3">
        <v>0.2156675682618918</v>
      </c>
      <c r="O20" s="7">
        <v>99.3495</v>
      </c>
      <c r="P20" s="7">
        <v>0.39527269067461</v>
      </c>
      <c r="R20" s="7">
        <v>99.57849999999999</v>
      </c>
      <c r="S20" s="7">
        <v>0.22980970388562996</v>
      </c>
      <c r="T20" s="7">
        <v>99.54233333333333</v>
      </c>
      <c r="U20" s="7">
        <v>0.35344636556793635</v>
      </c>
      <c r="W20" s="7">
        <v>100.061</v>
      </c>
      <c r="X20" s="7">
        <v>0.6618519471878456</v>
      </c>
      <c r="Y20" s="7">
        <v>99.44466666666666</v>
      </c>
      <c r="Z20" s="7">
        <v>0.19189146237739244</v>
      </c>
      <c r="AB20" s="7">
        <v>100.59100000000001</v>
      </c>
      <c r="AC20" s="7">
        <v>1.3435028842531946</v>
      </c>
      <c r="AD20" s="7">
        <v>101.305</v>
      </c>
      <c r="AE20" s="7">
        <v>0.2743574311003741</v>
      </c>
      <c r="AG20" s="7">
        <v>100.4985</v>
      </c>
      <c r="AH20" s="7">
        <v>0.4744686501754574</v>
      </c>
      <c r="AI20" s="7">
        <v>100.7005</v>
      </c>
      <c r="AJ20" s="7">
        <v>0.22839549032325013</v>
      </c>
      <c r="AL20" s="3">
        <v>99.665</v>
      </c>
      <c r="AM20" s="3">
        <v>0.32526911934762825</v>
      </c>
      <c r="AN20" s="3">
        <v>99.832</v>
      </c>
      <c r="AP20" s="3">
        <f>AVERAGE(I20:J20,L20,O20,T20,Y20,AD20,AI20,AL20)</f>
        <v>99.9925</v>
      </c>
      <c r="AQ20" s="3">
        <f>STDEV(I20:J20,L20,O20,T20,Y20,AD20,AI20,AL20)</f>
        <v>0.7094091193455269</v>
      </c>
      <c r="AR20" s="3">
        <f>AVERAGE(G20,R20,W20,AB20,AG20)</f>
        <v>100.13880000000002</v>
      </c>
      <c r="AS20" s="3">
        <f>STDEV(G20,R20,W20,AB20,AG20)</f>
        <v>0.413540898822581</v>
      </c>
    </row>
    <row r="22" spans="1:45" ht="12.75">
      <c r="A22" s="7" t="s">
        <v>26</v>
      </c>
      <c r="B22" s="3">
        <v>2.1014605168248766</v>
      </c>
      <c r="C22" s="3">
        <v>0.009987699107186132</v>
      </c>
      <c r="D22" s="3">
        <v>2.135186464742742</v>
      </c>
      <c r="E22" s="3">
        <v>0.011507999339968208</v>
      </c>
      <c r="G22" s="7">
        <v>2.2708187824953505</v>
      </c>
      <c r="H22" s="7">
        <v>0.01085740096252268</v>
      </c>
      <c r="I22" s="3">
        <v>2.278153170206883</v>
      </c>
      <c r="J22" s="3">
        <v>2.2331135525505914</v>
      </c>
      <c r="L22" s="3">
        <v>2.3168983956969713</v>
      </c>
      <c r="M22" s="3">
        <v>0.030600469157260925</v>
      </c>
      <c r="O22" s="7">
        <v>2.2873903981768207</v>
      </c>
      <c r="P22" s="7">
        <v>0.006247252865098025</v>
      </c>
      <c r="R22" s="7">
        <v>2.3033654892353193</v>
      </c>
      <c r="S22" s="7">
        <v>0.007313443186180323</v>
      </c>
      <c r="T22" s="7">
        <v>2.331768764797261</v>
      </c>
      <c r="U22" s="7">
        <v>0.01640136493850814</v>
      </c>
      <c r="W22" s="7">
        <v>2.3261358607785834</v>
      </c>
      <c r="X22" s="7">
        <v>0.020748008416378767</v>
      </c>
      <c r="Y22" s="7">
        <v>2.3065038333830663</v>
      </c>
      <c r="Z22" s="7">
        <v>0.01790276912067096</v>
      </c>
      <c r="AB22" s="7">
        <v>2.304646093065494</v>
      </c>
      <c r="AC22" s="7">
        <v>0.04122894097122359</v>
      </c>
      <c r="AD22" s="7">
        <v>2.3281236546612227</v>
      </c>
      <c r="AE22" s="7">
        <v>0.017140775479579096</v>
      </c>
      <c r="AG22" s="7">
        <v>2.3215052311841307</v>
      </c>
      <c r="AH22" s="7">
        <v>0.0009524124124906688</v>
      </c>
      <c r="AI22" s="7">
        <v>2.3136261757496666</v>
      </c>
      <c r="AJ22" s="7">
        <v>0.014120502630674815</v>
      </c>
      <c r="AL22" s="3">
        <v>2.363615115816329</v>
      </c>
      <c r="AM22" s="3">
        <v>0.0174494235040842</v>
      </c>
      <c r="AN22" s="3">
        <v>2.315825914419035</v>
      </c>
      <c r="AP22" s="3">
        <f aca="true" t="shared" si="4" ref="AP22:AP30">AVERAGE(I22:J22,L22,O22,T22,Y22,AD22,AI22,AL22)</f>
        <v>2.3065770067820903</v>
      </c>
      <c r="AQ22" s="3">
        <f aca="true" t="shared" si="5" ref="AQ22:AQ30">STDEV(I22:J22,L22,O22,T22,Y22,AD22,AI22,AL22)</f>
        <v>0.03721789780902696</v>
      </c>
      <c r="AR22" s="3">
        <f aca="true" t="shared" si="6" ref="AR22:AR30">AVERAGE(G22,R22,W22,AB22,AG22)</f>
        <v>2.3052942913517755</v>
      </c>
      <c r="AS22" s="3">
        <f aca="true" t="shared" si="7" ref="AS22:AS30">STDEV(G22,R22,W22,AB22,AG22)</f>
        <v>0.02173629876469838</v>
      </c>
    </row>
    <row r="23" spans="1:45" ht="12.75">
      <c r="A23" s="7" t="s">
        <v>29</v>
      </c>
      <c r="B23" s="3">
        <v>0.0003097948342567515</v>
      </c>
      <c r="C23" s="3">
        <v>0.00019201809041872138</v>
      </c>
      <c r="D23" s="3">
        <v>0.0009943541770375552</v>
      </c>
      <c r="E23" s="3">
        <v>0.0006795487769872726</v>
      </c>
      <c r="G23" s="7">
        <v>0.0013893536428467568</v>
      </c>
      <c r="H23" s="7">
        <v>0.00012282765291380762</v>
      </c>
      <c r="I23" s="3">
        <v>0.0012588175619490784</v>
      </c>
      <c r="J23" s="3">
        <v>0.0008579477655139585</v>
      </c>
      <c r="L23" s="3">
        <v>0.0015340457086522917</v>
      </c>
      <c r="M23" s="3">
        <v>0.00012145193404895556</v>
      </c>
      <c r="O23" s="7">
        <v>0.001757452464090781</v>
      </c>
      <c r="P23" s="7">
        <v>0.0005438219942794831</v>
      </c>
      <c r="R23" s="7">
        <v>0.0014787769535243808</v>
      </c>
      <c r="S23" s="7">
        <v>0.00048249909333166656</v>
      </c>
      <c r="T23" s="7">
        <v>0.0012024141362343395</v>
      </c>
      <c r="U23" s="7">
        <v>0.0003871508040775081</v>
      </c>
      <c r="W23" s="7">
        <v>0.0012458015210109349</v>
      </c>
      <c r="X23" s="7">
        <v>0.0007894656047643745</v>
      </c>
      <c r="Y23" s="7">
        <v>0.002009359542430962</v>
      </c>
      <c r="Z23" s="7">
        <v>0.0006525690277070852</v>
      </c>
      <c r="AB23" s="7">
        <v>0.0009444459302750425</v>
      </c>
      <c r="AC23" s="7">
        <v>0.0012401395033609908</v>
      </c>
      <c r="AD23" s="7">
        <v>0.0006256549503457044</v>
      </c>
      <c r="AE23" s="7">
        <v>0.00016884415169775784</v>
      </c>
      <c r="AG23" s="7">
        <v>0.0011615251023568687</v>
      </c>
      <c r="AH23" s="7">
        <v>0.001161957260903773</v>
      </c>
      <c r="AI23" s="7">
        <v>0.0015313361462855322</v>
      </c>
      <c r="AJ23" s="7">
        <v>0.0001488519544359339</v>
      </c>
      <c r="AL23" s="3">
        <v>0.0016786268458382973</v>
      </c>
      <c r="AM23" s="3">
        <v>0.00029383513639008027</v>
      </c>
      <c r="AN23" s="3">
        <v>0.0017151002078014698</v>
      </c>
      <c r="AP23" s="3">
        <f t="shared" si="4"/>
        <v>0.001383961680148994</v>
      </c>
      <c r="AQ23" s="3">
        <f t="shared" si="5"/>
        <v>0.00044187528733568177</v>
      </c>
      <c r="AR23" s="3">
        <f t="shared" si="6"/>
        <v>0.0012439806300027965</v>
      </c>
      <c r="AS23" s="3">
        <f t="shared" si="7"/>
        <v>0.0002078376123485655</v>
      </c>
    </row>
    <row r="24" spans="1:45" ht="12.75">
      <c r="A24" s="7" t="s">
        <v>25</v>
      </c>
      <c r="B24" s="3">
        <v>1.8597494412651814</v>
      </c>
      <c r="C24" s="3">
        <v>0.019327040432635757</v>
      </c>
      <c r="D24" s="3">
        <v>1.8232351196460668</v>
      </c>
      <c r="E24" s="3">
        <v>0.020255215314712454</v>
      </c>
      <c r="G24" s="7">
        <v>1.6777154083769528</v>
      </c>
      <c r="H24" s="7">
        <v>0.012854490362632509</v>
      </c>
      <c r="I24" s="3">
        <v>1.6715513954837793</v>
      </c>
      <c r="J24" s="3">
        <v>1.7197541472595967</v>
      </c>
      <c r="L24" s="3">
        <v>1.6519010266949778</v>
      </c>
      <c r="M24" s="3">
        <v>0.014131069801619324</v>
      </c>
      <c r="O24" s="7">
        <v>1.667670941610598</v>
      </c>
      <c r="P24" s="7">
        <v>0.0127199450701191</v>
      </c>
      <c r="R24" s="7">
        <v>1.667010073850665</v>
      </c>
      <c r="S24" s="7">
        <v>0.013509665888761842</v>
      </c>
      <c r="T24" s="7">
        <v>1.6466319638216629</v>
      </c>
      <c r="U24" s="7">
        <v>0.010344804830537617</v>
      </c>
      <c r="W24" s="7">
        <v>1.6349565849262504</v>
      </c>
      <c r="X24" s="7">
        <v>0.03032441647159936</v>
      </c>
      <c r="Y24" s="7">
        <v>1.6541345851401037</v>
      </c>
      <c r="Z24" s="7">
        <v>0.018966529224510743</v>
      </c>
      <c r="AB24" s="7">
        <v>1.6637588819662406</v>
      </c>
      <c r="AC24" s="7">
        <v>0.027854297163279786</v>
      </c>
      <c r="AD24" s="7">
        <v>1.6435122618934324</v>
      </c>
      <c r="AE24" s="7">
        <v>0.005444059764434215</v>
      </c>
      <c r="AG24" s="7">
        <v>1.645492198638926</v>
      </c>
      <c r="AH24" s="7">
        <v>0.004193599914356468</v>
      </c>
      <c r="AI24" s="7">
        <v>1.6582414875959928</v>
      </c>
      <c r="AJ24" s="7">
        <v>0.004481743556625305</v>
      </c>
      <c r="AL24" s="3">
        <v>1.6065169757677666</v>
      </c>
      <c r="AM24" s="3">
        <v>0.02240985723420184</v>
      </c>
      <c r="AN24" s="3">
        <v>1.6592303344885548</v>
      </c>
      <c r="AP24" s="3">
        <f t="shared" si="4"/>
        <v>1.6577683094742122</v>
      </c>
      <c r="AQ24" s="3">
        <f t="shared" si="5"/>
        <v>0.029858174802351842</v>
      </c>
      <c r="AR24" s="3">
        <f t="shared" si="6"/>
        <v>1.6577866295518071</v>
      </c>
      <c r="AS24" s="3">
        <f t="shared" si="7"/>
        <v>0.017250071870675884</v>
      </c>
    </row>
    <row r="25" spans="1:45" ht="12.75">
      <c r="A25" s="7" t="s">
        <v>31</v>
      </c>
      <c r="B25" s="3">
        <v>0.025145171246143683</v>
      </c>
      <c r="C25" s="3">
        <v>0.002226402280539971</v>
      </c>
      <c r="D25" s="3">
        <v>0.022260969704271175</v>
      </c>
      <c r="E25" s="3">
        <v>0.0017052454919428252</v>
      </c>
      <c r="G25" s="7">
        <v>0.03276962348682873</v>
      </c>
      <c r="H25" s="7">
        <v>0.0008996791232454523</v>
      </c>
      <c r="I25" s="3">
        <v>0.02769538425098804</v>
      </c>
      <c r="J25" s="3">
        <v>0.02721106962026037</v>
      </c>
      <c r="L25" s="3">
        <v>0.03619021643003828</v>
      </c>
      <c r="M25" s="3">
        <v>0.0004980867626824285</v>
      </c>
      <c r="O25" s="7">
        <v>0.032046524161445364</v>
      </c>
      <c r="P25" s="7">
        <v>0.0026136273893949897</v>
      </c>
      <c r="R25" s="7">
        <v>0.030358289408149115</v>
      </c>
      <c r="S25" s="7">
        <v>0.0017291468252789482</v>
      </c>
      <c r="T25" s="7">
        <v>0.028013967739297856</v>
      </c>
      <c r="U25" s="7">
        <v>0.0012529768809792711</v>
      </c>
      <c r="W25" s="7">
        <v>0.0327152922873668</v>
      </c>
      <c r="X25" s="7">
        <v>9.300496321857099E-05</v>
      </c>
      <c r="Y25" s="7">
        <v>0.034659541626894906</v>
      </c>
      <c r="Z25" s="7">
        <v>0.0024156560644292184</v>
      </c>
      <c r="AB25" s="7">
        <v>0.029439687513115608</v>
      </c>
      <c r="AC25" s="7">
        <v>0.003981437420110165</v>
      </c>
      <c r="AD25" s="7">
        <v>0.024741643154827526</v>
      </c>
      <c r="AE25" s="7">
        <v>0.0021330534222295545</v>
      </c>
      <c r="AG25" s="7">
        <v>0.03210751584932624</v>
      </c>
      <c r="AH25" s="7">
        <v>0.0016880063975083558</v>
      </c>
      <c r="AI25" s="7">
        <v>0.03079977786994455</v>
      </c>
      <c r="AJ25" s="7">
        <v>0.00039115830971537976</v>
      </c>
      <c r="AL25" s="3">
        <v>0.03207077716630679</v>
      </c>
      <c r="AM25" s="3">
        <v>0.0018243135034916155</v>
      </c>
      <c r="AN25" s="3">
        <v>0.029449100923343123</v>
      </c>
      <c r="AP25" s="3">
        <f t="shared" si="4"/>
        <v>0.030380989113333742</v>
      </c>
      <c r="AQ25" s="3">
        <f t="shared" si="5"/>
        <v>0.0037503963858113313</v>
      </c>
      <c r="AR25" s="3">
        <f t="shared" si="6"/>
        <v>0.031478081708957294</v>
      </c>
      <c r="AS25" s="3">
        <f t="shared" si="7"/>
        <v>0.0015003285649290308</v>
      </c>
    </row>
    <row r="26" spans="1:45" ht="12.75">
      <c r="A26" s="7" t="s">
        <v>24</v>
      </c>
      <c r="B26" s="3">
        <v>0.001853402532734863</v>
      </c>
      <c r="C26" s="3">
        <v>0.0008914899251980815</v>
      </c>
      <c r="D26" s="3">
        <v>0.003839621422909893</v>
      </c>
      <c r="E26" s="3">
        <v>0.0008202539324502313</v>
      </c>
      <c r="G26" s="7">
        <v>0.009111790996020372</v>
      </c>
      <c r="H26" s="7">
        <v>0.0009515531822904768</v>
      </c>
      <c r="I26" s="3">
        <v>0.006677041262778798</v>
      </c>
      <c r="J26" s="3">
        <v>0.007755565794013675</v>
      </c>
      <c r="L26" s="3">
        <v>0.007653954363660322</v>
      </c>
      <c r="M26" s="3">
        <v>0.0003844420720002799</v>
      </c>
      <c r="O26" s="7">
        <v>0.007507749819211571</v>
      </c>
      <c r="P26" s="7">
        <v>0.0005444782760131576</v>
      </c>
      <c r="R26" s="7">
        <v>0.006616717675974155</v>
      </c>
      <c r="S26" s="7">
        <v>0.0005969487984978676</v>
      </c>
      <c r="T26" s="7">
        <v>0.0058394293838220914</v>
      </c>
      <c r="U26" s="7">
        <v>0.0004583300924812387</v>
      </c>
      <c r="W26" s="7">
        <v>0.008707206354231337</v>
      </c>
      <c r="X26" s="7">
        <v>0.0019048174189795662</v>
      </c>
      <c r="Y26" s="7">
        <v>0.008056829653892206</v>
      </c>
      <c r="Z26" s="7">
        <v>0.001215539228731314</v>
      </c>
      <c r="AB26" s="7">
        <v>0.002725003053009281</v>
      </c>
      <c r="AC26" s="7">
        <v>0.0038537362750738157</v>
      </c>
      <c r="AD26" s="7">
        <v>0</v>
      </c>
      <c r="AE26" s="7">
        <v>0</v>
      </c>
      <c r="AG26" s="7">
        <v>0.008515666983416544</v>
      </c>
      <c r="AH26" s="7">
        <v>0.0002269271230853182</v>
      </c>
      <c r="AI26" s="7">
        <v>0.006373169635362743</v>
      </c>
      <c r="AJ26" s="7">
        <v>0.0006013143006624361</v>
      </c>
      <c r="AL26" s="3">
        <v>0.004683410739828936</v>
      </c>
      <c r="AM26" s="3">
        <v>0.0018155714796448377</v>
      </c>
      <c r="AN26" s="3">
        <v>0.009043966241031109</v>
      </c>
      <c r="AP26" s="3">
        <f t="shared" si="4"/>
        <v>0.006060794516952259</v>
      </c>
      <c r="AQ26" s="3">
        <f t="shared" si="5"/>
        <v>0.002516073352668325</v>
      </c>
      <c r="AR26" s="3">
        <f t="shared" si="6"/>
        <v>0.0071352770125303385</v>
      </c>
      <c r="AS26" s="3">
        <f t="shared" si="7"/>
        <v>0.0026458678178205787</v>
      </c>
    </row>
    <row r="27" spans="1:45" ht="12.75">
      <c r="A27" s="7" t="s">
        <v>30</v>
      </c>
      <c r="B27" s="3">
        <v>0</v>
      </c>
      <c r="C27" s="3">
        <v>0</v>
      </c>
      <c r="D27" s="3">
        <v>0</v>
      </c>
      <c r="E27" s="3">
        <v>0</v>
      </c>
      <c r="G27" s="7">
        <v>0.0005800090005321862</v>
      </c>
      <c r="H27" s="7">
        <v>0.0008202565948510814</v>
      </c>
      <c r="I27" s="3">
        <v>0</v>
      </c>
      <c r="J27" s="3">
        <v>0</v>
      </c>
      <c r="L27" s="3">
        <v>9.705146620044196E-05</v>
      </c>
      <c r="M27" s="3">
        <v>0.00013725149974885904</v>
      </c>
      <c r="O27" s="7">
        <v>9.728173160119868E-05</v>
      </c>
      <c r="P27" s="7">
        <v>0.00013757714420155448</v>
      </c>
      <c r="R27" s="7">
        <v>0.00015531023612965676</v>
      </c>
      <c r="S27" s="7">
        <v>0.00021964184230992848</v>
      </c>
      <c r="T27" s="7">
        <v>0</v>
      </c>
      <c r="U27" s="7">
        <v>0</v>
      </c>
      <c r="W27" s="7">
        <v>0</v>
      </c>
      <c r="X27" s="7">
        <v>0</v>
      </c>
      <c r="Y27" s="7">
        <v>0.0001034956852236879</v>
      </c>
      <c r="Z27" s="7">
        <v>9.766238070046502E-05</v>
      </c>
      <c r="AB27" s="7">
        <v>0</v>
      </c>
      <c r="AC27" s="7">
        <v>0</v>
      </c>
      <c r="AD27" s="7">
        <v>0</v>
      </c>
      <c r="AE27" s="7">
        <v>0</v>
      </c>
      <c r="AG27" s="7">
        <v>0</v>
      </c>
      <c r="AH27" s="7">
        <v>0</v>
      </c>
      <c r="AI27" s="7">
        <v>0</v>
      </c>
      <c r="AJ27" s="7">
        <v>0</v>
      </c>
      <c r="AL27" s="3">
        <v>0.0003467437311941464</v>
      </c>
      <c r="AM27" s="3">
        <v>0.0004903696873226126</v>
      </c>
      <c r="AN27" s="3">
        <v>0</v>
      </c>
      <c r="AP27" s="3">
        <f t="shared" si="4"/>
        <v>7.161917935771944E-05</v>
      </c>
      <c r="AQ27" s="3">
        <f t="shared" si="5"/>
        <v>0.00011383185665186376</v>
      </c>
      <c r="AR27" s="3">
        <f t="shared" si="6"/>
        <v>0.00014706384733236861</v>
      </c>
      <c r="AS27" s="3">
        <f t="shared" si="7"/>
        <v>0.00025119356788341746</v>
      </c>
    </row>
    <row r="28" spans="1:45" ht="12.75">
      <c r="A28" s="7" t="s">
        <v>28</v>
      </c>
      <c r="B28" s="3">
        <v>0.8861401273461474</v>
      </c>
      <c r="C28" s="3">
        <v>0.008396654117174709</v>
      </c>
      <c r="D28" s="3">
        <v>0.8588713519909823</v>
      </c>
      <c r="E28" s="3">
        <v>0.004391480293048183</v>
      </c>
      <c r="G28" s="7">
        <v>0.7139919831838328</v>
      </c>
      <c r="H28" s="7">
        <v>0.0013476205245583628</v>
      </c>
      <c r="I28" s="3">
        <v>0.6962146023084501</v>
      </c>
      <c r="J28" s="3">
        <v>0.7548782359010697</v>
      </c>
      <c r="L28" s="3">
        <v>0.6567195316207852</v>
      </c>
      <c r="M28" s="3">
        <v>0.042742367741662964</v>
      </c>
      <c r="O28" s="7">
        <v>0.6781385920449572</v>
      </c>
      <c r="P28" s="7">
        <v>0.005706759344565974</v>
      </c>
      <c r="R28" s="7">
        <v>0.6786538268355128</v>
      </c>
      <c r="S28" s="7">
        <v>0.005645789931133189</v>
      </c>
      <c r="T28" s="7">
        <v>0.6537716241280815</v>
      </c>
      <c r="U28" s="7">
        <v>0.015149137843006305</v>
      </c>
      <c r="W28" s="7">
        <v>0.6633116798528382</v>
      </c>
      <c r="X28" s="7">
        <v>0.007450439353062649</v>
      </c>
      <c r="Y28" s="7">
        <v>0.6717809381681877</v>
      </c>
      <c r="Z28" s="7">
        <v>0.014948658254164918</v>
      </c>
      <c r="AB28" s="7">
        <v>0.6839108552977435</v>
      </c>
      <c r="AC28" s="7">
        <v>0.007319262248062074</v>
      </c>
      <c r="AD28" s="7">
        <v>0.6773255745719442</v>
      </c>
      <c r="AE28" s="7">
        <v>0.00840391778874768</v>
      </c>
      <c r="AG28" s="7">
        <v>0.6711543077255464</v>
      </c>
      <c r="AH28" s="7">
        <v>0.008410738897744314</v>
      </c>
      <c r="AI28" s="7">
        <v>0.6744004100533301</v>
      </c>
      <c r="AJ28" s="7">
        <v>0.004943803059661404</v>
      </c>
      <c r="AL28" s="3">
        <v>0.6157760865988482</v>
      </c>
      <c r="AM28" s="3">
        <v>0.011146077787350805</v>
      </c>
      <c r="AN28" s="3">
        <v>0.6653377110485351</v>
      </c>
      <c r="AP28" s="3">
        <f t="shared" si="4"/>
        <v>0.6754450661550728</v>
      </c>
      <c r="AQ28" s="3">
        <f t="shared" si="5"/>
        <v>0.037328075017329584</v>
      </c>
      <c r="AR28" s="3">
        <f t="shared" si="6"/>
        <v>0.6822045305790948</v>
      </c>
      <c r="AS28" s="3">
        <f t="shared" si="7"/>
        <v>0.019397218988145715</v>
      </c>
    </row>
    <row r="29" spans="1:45" ht="12.75">
      <c r="A29" s="7" t="s">
        <v>23</v>
      </c>
      <c r="B29" s="3">
        <v>0.12328431408116541</v>
      </c>
      <c r="C29" s="3">
        <v>0.00013815757514306802</v>
      </c>
      <c r="D29" s="3">
        <v>0.15329078652854355</v>
      </c>
      <c r="E29" s="3">
        <v>0.003823637801333575</v>
      </c>
      <c r="G29" s="7">
        <v>0.28885598481026986</v>
      </c>
      <c r="H29" s="7">
        <v>0.0031984097798253212</v>
      </c>
      <c r="I29" s="3">
        <v>0.30095938803991845</v>
      </c>
      <c r="J29" s="3">
        <v>0.2536732305398139</v>
      </c>
      <c r="L29" s="3">
        <v>0.3226413134556696</v>
      </c>
      <c r="M29" s="3">
        <v>0.021961608058719714</v>
      </c>
      <c r="O29" s="7">
        <v>0.3189853978964915</v>
      </c>
      <c r="P29" s="7">
        <v>0.00467551826514817</v>
      </c>
      <c r="R29" s="7">
        <v>0.3095727474616937</v>
      </c>
      <c r="S29" s="7">
        <v>0.009309496886701515</v>
      </c>
      <c r="T29" s="7">
        <v>0.3297510344045069</v>
      </c>
      <c r="U29" s="7">
        <v>0.007616117496281286</v>
      </c>
      <c r="W29" s="7">
        <v>0.33059874938004974</v>
      </c>
      <c r="X29" s="7">
        <v>0.013393602422341952</v>
      </c>
      <c r="Y29" s="7">
        <v>0.3190690935065334</v>
      </c>
      <c r="Z29" s="7">
        <v>0.017284121005502442</v>
      </c>
      <c r="AB29" s="7">
        <v>0.31048943139302604</v>
      </c>
      <c r="AC29" s="7">
        <v>0.0025438765954562035</v>
      </c>
      <c r="AD29" s="7">
        <v>0.32277829594069957</v>
      </c>
      <c r="AE29" s="7">
        <v>0.0012679459501977878</v>
      </c>
      <c r="AG29" s="7">
        <v>0.31673916022676574</v>
      </c>
      <c r="AH29" s="7">
        <v>0.005246319611267338</v>
      </c>
      <c r="AI29" s="7">
        <v>0.31072131238786016</v>
      </c>
      <c r="AJ29" s="7">
        <v>0.0001680710110377768</v>
      </c>
      <c r="AL29" s="3">
        <v>0.3693734309021989</v>
      </c>
      <c r="AM29" s="3">
        <v>0.01600257725992697</v>
      </c>
      <c r="AN29" s="3">
        <v>0.3161707207816331</v>
      </c>
      <c r="AP29" s="3">
        <f>AVERAGE(I29:J29,L29,O29,T29,Y29,AD29,AI29,AL29)</f>
        <v>0.31643916634152136</v>
      </c>
      <c r="AQ29" s="3">
        <f>STDEV(I29:J29,L29,O29,T29,Y29,AD29,AI29,AL29)</f>
        <v>0.030172780133752155</v>
      </c>
      <c r="AR29" s="3">
        <f>AVERAGE(G29,R29,W29,AB29,AG29)</f>
        <v>0.311251214654361</v>
      </c>
      <c r="AS29" s="3">
        <f>STDEV(G29,R29,W29,AB29,AG29)</f>
        <v>0.01507803478732548</v>
      </c>
    </row>
    <row r="30" spans="1:45" ht="12.75">
      <c r="A30" s="7" t="s">
        <v>27</v>
      </c>
      <c r="B30" s="3">
        <v>0.0009070778786234581</v>
      </c>
      <c r="C30" s="3">
        <v>0.0001973284936208811</v>
      </c>
      <c r="D30" s="3">
        <v>0.0013374470972156232</v>
      </c>
      <c r="E30" s="3">
        <v>1.1920924140477479E-06</v>
      </c>
      <c r="G30" s="7">
        <v>0.001425488701903089</v>
      </c>
      <c r="H30" s="7">
        <v>0.0004510516405564183</v>
      </c>
      <c r="I30" s="3">
        <v>0.0020777886099895516</v>
      </c>
      <c r="J30" s="3">
        <v>0.0019211999648385408</v>
      </c>
      <c r="L30" s="3">
        <v>0.0024854717466497502</v>
      </c>
      <c r="M30" s="3">
        <v>4.065676159418473E-05</v>
      </c>
      <c r="O30" s="7">
        <v>0.002424431313833655</v>
      </c>
      <c r="P30" s="7">
        <v>5.253153249186278E-05</v>
      </c>
      <c r="R30" s="7">
        <v>0.001867294932483942</v>
      </c>
      <c r="S30" s="7">
        <v>0.00032503449763333735</v>
      </c>
      <c r="T30" s="7">
        <v>0.002274257958289357</v>
      </c>
      <c r="U30" s="7">
        <v>0.0003516221511359441</v>
      </c>
      <c r="W30" s="7">
        <v>0.001534253738170099</v>
      </c>
      <c r="X30" s="7">
        <v>0.001015074545461155</v>
      </c>
      <c r="Y30" s="7">
        <v>0.00274590838557661</v>
      </c>
      <c r="Z30" s="7">
        <v>0.0003254620264623172</v>
      </c>
      <c r="AB30" s="7">
        <v>0.002395047009884296</v>
      </c>
      <c r="AC30" s="7">
        <v>0.000501481986481149</v>
      </c>
      <c r="AD30" s="7">
        <v>0.002207777003057942</v>
      </c>
      <c r="AE30" s="7">
        <v>0.00027858558054200236</v>
      </c>
      <c r="AG30" s="7">
        <v>0.0020821690158211977</v>
      </c>
      <c r="AH30" s="7">
        <v>9.053632204918557E-05</v>
      </c>
      <c r="AI30" s="7">
        <v>0.0018168409199928845</v>
      </c>
      <c r="AJ30" s="7">
        <v>0.0009334076989098879</v>
      </c>
      <c r="AL30" s="3">
        <v>0.002788717716530301</v>
      </c>
      <c r="AM30" s="3">
        <v>0.0004055618632550447</v>
      </c>
      <c r="AN30" s="3">
        <v>0.002036691875199831</v>
      </c>
      <c r="AP30" s="3">
        <f t="shared" si="4"/>
        <v>0.002304710402084288</v>
      </c>
      <c r="AQ30" s="3">
        <f t="shared" si="5"/>
        <v>0.0003396395742942207</v>
      </c>
      <c r="AR30" s="3">
        <f t="shared" si="6"/>
        <v>0.0018608506796525246</v>
      </c>
      <c r="AS30" s="3">
        <f t="shared" si="7"/>
        <v>0.0003970499551088288</v>
      </c>
    </row>
    <row r="32" spans="1:45" ht="15" customHeight="1">
      <c r="A32" s="7" t="s">
        <v>32</v>
      </c>
      <c r="B32" s="3">
        <v>5</v>
      </c>
      <c r="C32" s="3">
        <v>8.881784197001252E-16</v>
      </c>
      <c r="D32" s="3">
        <v>5</v>
      </c>
      <c r="E32" s="3">
        <v>0</v>
      </c>
      <c r="G32" s="7">
        <v>5</v>
      </c>
      <c r="H32" s="7">
        <v>8.881784197001252E-16</v>
      </c>
      <c r="I32" s="3">
        <v>5</v>
      </c>
      <c r="J32" s="3">
        <v>5</v>
      </c>
      <c r="L32" s="3">
        <v>5</v>
      </c>
      <c r="M32" s="3">
        <v>8.881784197001252E-16</v>
      </c>
      <c r="O32" s="7">
        <v>5</v>
      </c>
      <c r="P32" s="7">
        <v>8.881784197001252E-16</v>
      </c>
      <c r="R32" s="7">
        <v>5</v>
      </c>
      <c r="S32" s="7">
        <v>8.881784197001252E-16</v>
      </c>
      <c r="T32" s="7">
        <v>5</v>
      </c>
      <c r="U32" s="7">
        <v>8.881784197001252E-16</v>
      </c>
      <c r="W32" s="7">
        <v>5</v>
      </c>
      <c r="X32" s="7">
        <v>0</v>
      </c>
      <c r="Y32" s="7">
        <v>5</v>
      </c>
      <c r="Z32" s="7">
        <v>6.280369834735101E-16</v>
      </c>
      <c r="AB32" s="7">
        <v>5</v>
      </c>
      <c r="AC32" s="7">
        <v>8.881784197001252E-16</v>
      </c>
      <c r="AD32" s="7">
        <v>5</v>
      </c>
      <c r="AE32" s="7">
        <v>1.2560739669470201E-15</v>
      </c>
      <c r="AG32" s="7">
        <v>5</v>
      </c>
      <c r="AH32" s="7">
        <v>1.9860273225978185E-15</v>
      </c>
      <c r="AI32" s="7">
        <v>5</v>
      </c>
      <c r="AJ32" s="7">
        <v>0</v>
      </c>
      <c r="AL32" s="3">
        <v>5</v>
      </c>
      <c r="AM32" s="3">
        <v>1.2560739669470201E-15</v>
      </c>
      <c r="AN32" s="3">
        <v>5</v>
      </c>
      <c r="AP32" s="3">
        <f>AVERAGE(I32:J32,L32,O32,T32,Y32,AD32,AI32,AL32)</f>
        <v>5</v>
      </c>
      <c r="AQ32" s="3">
        <f>STDEV(I32:J32,L32,O32,T32,Y32,AD32,AI32,AL32)</f>
        <v>0</v>
      </c>
      <c r="AR32" s="3">
        <f>AVERAGE(G32,R32,W32,AB32,AG32)</f>
        <v>5</v>
      </c>
      <c r="AS32" s="3">
        <f>STDEV(G32,R32,W32,AB32,AG32)</f>
        <v>0</v>
      </c>
    </row>
    <row r="34" spans="1:45" ht="12.75">
      <c r="A34" s="7" t="s">
        <v>33</v>
      </c>
      <c r="B34" s="3">
        <v>87.70745129866191</v>
      </c>
      <c r="C34" s="3">
        <v>0.09702414241248997</v>
      </c>
      <c r="D34" s="3">
        <v>84.74416635535798</v>
      </c>
      <c r="E34" s="3">
        <v>0.2537113301686797</v>
      </c>
      <c r="G34" s="7">
        <v>71.09553788152932</v>
      </c>
      <c r="H34" s="7">
        <v>0.23328023807127116</v>
      </c>
      <c r="I34" s="3">
        <v>69.67359147803565</v>
      </c>
      <c r="J34" s="3">
        <v>74.70545824719747</v>
      </c>
      <c r="L34" s="3">
        <v>66.85505796409039</v>
      </c>
      <c r="M34" s="3">
        <v>2.935510091027272</v>
      </c>
      <c r="O34" s="7">
        <v>67.84422669570174</v>
      </c>
      <c r="P34" s="7">
        <v>0.49737282268146865</v>
      </c>
      <c r="R34" s="7">
        <v>68.54609727439157</v>
      </c>
      <c r="S34" s="7">
        <v>0.846375963743088</v>
      </c>
      <c r="T34" s="7">
        <v>66.31377779435985</v>
      </c>
      <c r="U34" s="7">
        <v>1.020470863326217</v>
      </c>
      <c r="W34" s="7">
        <v>66.63895411988653</v>
      </c>
      <c r="X34" s="7">
        <v>1.2142649743867187</v>
      </c>
      <c r="Y34" s="7">
        <v>67.61345730926791</v>
      </c>
      <c r="Z34" s="7">
        <v>1.641015724915391</v>
      </c>
      <c r="AB34" s="7">
        <v>68.61001725881677</v>
      </c>
      <c r="AC34" s="7">
        <v>0.44010400698913205</v>
      </c>
      <c r="AD34" s="7">
        <v>67.57538341278027</v>
      </c>
      <c r="AE34" s="7">
        <v>0.20516314095265561</v>
      </c>
      <c r="AG34" s="7">
        <v>67.79404060394445</v>
      </c>
      <c r="AH34" s="7">
        <v>0.6390894075021197</v>
      </c>
      <c r="AI34" s="7">
        <v>68.33225688734034</v>
      </c>
      <c r="AJ34" s="7">
        <v>0.10564173495955403</v>
      </c>
      <c r="AL34" s="3">
        <v>62.33258542200156</v>
      </c>
      <c r="AM34" s="3">
        <v>1.409041757726423</v>
      </c>
      <c r="AN34" s="3">
        <v>67.6468923501922</v>
      </c>
      <c r="AP34" s="3">
        <f>AVERAGE(I34:J34,L34,O34,T34,Y34,AD34,AI34,AL34)</f>
        <v>67.91619946786392</v>
      </c>
      <c r="AQ34" s="3">
        <f>STDEV(I34:J34,L34,O34,T34,Y34,AD34,AI34,AL34)</f>
        <v>3.2488281739014</v>
      </c>
      <c r="AR34" s="3">
        <f>AVERAGE(G34,R34,W34,AB34,AG34)</f>
        <v>68.53692942771372</v>
      </c>
      <c r="AS34" s="3">
        <f>STDEV(G34,R34,W34,AB34,AG34)</f>
        <v>1.6360086471359074</v>
      </c>
    </row>
    <row r="35" spans="1:45" ht="12.75">
      <c r="A35" s="7" t="s">
        <v>5</v>
      </c>
      <c r="B35" s="3">
        <v>12.202847069165372</v>
      </c>
      <c r="C35" s="3">
        <v>0.11580446124091981</v>
      </c>
      <c r="D35" s="3">
        <v>15.123866524494199</v>
      </c>
      <c r="E35" s="3">
        <v>0.2546635491591955</v>
      </c>
      <c r="G35" s="7">
        <v>28.762488394981155</v>
      </c>
      <c r="H35" s="7">
        <v>0.2783913477146058</v>
      </c>
      <c r="I35" s="3">
        <v>30.11847408004068</v>
      </c>
      <c r="J35" s="3">
        <v>25.104412912239994</v>
      </c>
      <c r="L35" s="3">
        <v>32.89178637262408</v>
      </c>
      <c r="M35" s="3">
        <v>2.934282420962836</v>
      </c>
      <c r="O35" s="7">
        <v>31.913223347898445</v>
      </c>
      <c r="P35" s="7">
        <v>0.5023653614563135</v>
      </c>
      <c r="R35" s="7">
        <v>31.26536955584114</v>
      </c>
      <c r="S35" s="7">
        <v>0.8143068431486775</v>
      </c>
      <c r="T35" s="7">
        <v>33.45557513329873</v>
      </c>
      <c r="U35" s="7">
        <v>1.0361158265018</v>
      </c>
      <c r="W35" s="7">
        <v>33.207271046073146</v>
      </c>
      <c r="X35" s="7">
        <v>1.1133679035291066</v>
      </c>
      <c r="Y35" s="7">
        <v>32.1101118867077</v>
      </c>
      <c r="Z35" s="7">
        <v>1.6646967788750133</v>
      </c>
      <c r="AB35" s="7">
        <v>31.14959797590096</v>
      </c>
      <c r="AC35" s="7">
        <v>0.38876389909926123</v>
      </c>
      <c r="AD35" s="7">
        <v>32.204208152397285</v>
      </c>
      <c r="AE35" s="7">
        <v>0.17530325070283498</v>
      </c>
      <c r="AG35" s="7">
        <v>31.99561890544144</v>
      </c>
      <c r="AH35" s="7">
        <v>0.6292909903563771</v>
      </c>
      <c r="AI35" s="7">
        <v>31.483925031077924</v>
      </c>
      <c r="AJ35" s="7">
        <v>0.19915447243051337</v>
      </c>
      <c r="AL35" s="3">
        <v>37.385042713703704</v>
      </c>
      <c r="AM35" s="3">
        <v>1.4513652597283737</v>
      </c>
      <c r="AN35" s="3">
        <v>32.14603104232822</v>
      </c>
      <c r="AP35" s="3">
        <f>AVERAGE(I35:J35,L35,O35,T35,Y35,AD35,AI35,AL35)</f>
        <v>31.851862181109837</v>
      </c>
      <c r="AQ35" s="3">
        <f>STDEV(I35:J35,L35,O35,T35,Y35,AD35,AI35,AL35)</f>
        <v>3.2235871680741526</v>
      </c>
      <c r="AR35" s="3">
        <f>AVERAGE(G35,R35,W35,AB35,AG35)</f>
        <v>31.27606917564757</v>
      </c>
      <c r="AS35" s="3">
        <f>STDEV(G35,R35,W35,AB35,AG35)</f>
        <v>1.6264601336296554</v>
      </c>
    </row>
    <row r="36" spans="1:45" ht="12.75">
      <c r="A36" s="7" t="s">
        <v>34</v>
      </c>
      <c r="B36" s="3">
        <v>0.08970163217271573</v>
      </c>
      <c r="C36" s="3">
        <v>0.018780318828475147</v>
      </c>
      <c r="D36" s="3">
        <v>0.13196712014782735</v>
      </c>
      <c r="E36" s="3">
        <v>0.0009522189904011113</v>
      </c>
      <c r="G36" s="7">
        <v>0.1419737234895102</v>
      </c>
      <c r="H36" s="7">
        <v>0.04511110964314183</v>
      </c>
      <c r="I36" s="3">
        <v>0.20793444192368452</v>
      </c>
      <c r="J36" s="3">
        <v>0.1901288405625359</v>
      </c>
      <c r="L36" s="3">
        <v>0.2531556632855325</v>
      </c>
      <c r="M36" s="3">
        <v>0.0012276700645406187</v>
      </c>
      <c r="O36" s="7">
        <v>0.24254995639981436</v>
      </c>
      <c r="P36" s="7">
        <v>0.004992538773812673</v>
      </c>
      <c r="R36" s="7">
        <v>0.18853316976730544</v>
      </c>
      <c r="S36" s="7">
        <v>0.03206912059609276</v>
      </c>
      <c r="T36" s="7">
        <v>0.2306470723414077</v>
      </c>
      <c r="U36" s="7">
        <v>0.035048006783406464</v>
      </c>
      <c r="W36" s="7">
        <v>0.1537748340403102</v>
      </c>
      <c r="X36" s="7">
        <v>0.10089707085673984</v>
      </c>
      <c r="Y36" s="7">
        <v>0.2764308040243803</v>
      </c>
      <c r="Z36" s="7">
        <v>0.03364948506645138</v>
      </c>
      <c r="AB36" s="7">
        <v>0.24038476528227384</v>
      </c>
      <c r="AC36" s="7">
        <v>0.05134010789129939</v>
      </c>
      <c r="AD36" s="7">
        <v>0.22040843482244526</v>
      </c>
      <c r="AE36" s="7">
        <v>0.02985989024983065</v>
      </c>
      <c r="AG36" s="7">
        <v>0.21034049061410878</v>
      </c>
      <c r="AH36" s="7">
        <v>0.009798417146359432</v>
      </c>
      <c r="AI36" s="7">
        <v>0.18381808158174043</v>
      </c>
      <c r="AJ36" s="7">
        <v>0.09351273747050853</v>
      </c>
      <c r="AL36" s="3">
        <v>0.2823718642947369</v>
      </c>
      <c r="AM36" s="3">
        <v>0.04232350200202513</v>
      </c>
      <c r="AN36" s="3">
        <v>0.20707660747957152</v>
      </c>
      <c r="AP36" s="3">
        <f>AVERAGE(I36:J36,L36,O36,T36,Y36,AD36,AI36,AL36)</f>
        <v>0.23193835102625313</v>
      </c>
      <c r="AQ36" s="3">
        <f>STDEV(I36:J36,L36,O36,T36,Y36,AD36,AI36,AL36)</f>
        <v>0.03510749147198872</v>
      </c>
      <c r="AR36" s="3">
        <f>AVERAGE(G36,R36,W36,AB36,AG36)</f>
        <v>0.1870013966387017</v>
      </c>
      <c r="AS36" s="3">
        <f>STDEV(G36,R36,W36,AB36,AG36)</f>
        <v>0.040399070210777155</v>
      </c>
    </row>
    <row r="37" spans="1:45" ht="12.75">
      <c r="A37" s="7" t="s">
        <v>32</v>
      </c>
      <c r="B37" s="3">
        <v>100</v>
      </c>
      <c r="C37" s="3">
        <v>1.4210854715202004E-14</v>
      </c>
      <c r="D37" s="3">
        <v>100</v>
      </c>
      <c r="E37" s="3">
        <v>1.4210854715202004E-14</v>
      </c>
      <c r="G37" s="7">
        <v>100</v>
      </c>
      <c r="H37" s="7">
        <v>2.0097183471152322E-14</v>
      </c>
      <c r="I37" s="3">
        <v>100</v>
      </c>
      <c r="J37" s="3">
        <v>100</v>
      </c>
      <c r="L37" s="3">
        <v>100</v>
      </c>
      <c r="M37" s="3">
        <v>1.4210854715202004E-14</v>
      </c>
      <c r="O37" s="7">
        <v>100</v>
      </c>
      <c r="P37" s="7">
        <v>1.4210854715202004E-14</v>
      </c>
      <c r="R37" s="7">
        <v>100</v>
      </c>
      <c r="S37" s="7">
        <v>1.4210854715202004E-14</v>
      </c>
      <c r="T37" s="7">
        <v>100</v>
      </c>
      <c r="U37" s="7">
        <v>1.4210854715202004E-14</v>
      </c>
      <c r="W37" s="7">
        <v>100</v>
      </c>
      <c r="X37" s="7">
        <v>2.0097183471152322E-14</v>
      </c>
      <c r="Y37" s="7">
        <v>100</v>
      </c>
      <c r="Z37" s="7">
        <v>1.4210854715202004E-14</v>
      </c>
      <c r="AB37" s="7">
        <v>100</v>
      </c>
      <c r="AC37" s="7">
        <v>0</v>
      </c>
      <c r="AD37" s="7">
        <v>100</v>
      </c>
      <c r="AE37" s="7">
        <v>2.0097183471152322E-14</v>
      </c>
      <c r="AG37" s="7">
        <v>100</v>
      </c>
      <c r="AH37" s="7">
        <v>2.0097183471152322E-14</v>
      </c>
      <c r="AI37" s="7">
        <v>100</v>
      </c>
      <c r="AJ37" s="7">
        <v>1.4210854715202004E-14</v>
      </c>
      <c r="AL37" s="3">
        <v>100</v>
      </c>
      <c r="AM37" s="3">
        <v>1.4210854715202004E-14</v>
      </c>
      <c r="AN37" s="3">
        <v>100</v>
      </c>
      <c r="AP37" s="3">
        <f>AVERAGE(I37:J37,L37,O37,T37,Y37,AD37,AI37,AL37)</f>
        <v>100</v>
      </c>
      <c r="AQ37" s="3">
        <f>STDEV(I37:J37,L37,O37,T37,Y37,AD37,AI37,AL37)</f>
        <v>0</v>
      </c>
      <c r="AR37" s="3">
        <f>AVERAGE(G37,R37,W37,AB37,AG37)</f>
        <v>100</v>
      </c>
      <c r="AS37" s="3">
        <f>STDEV(G37,R37,W37,AB37,AG37)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6.8515625" style="3" customWidth="1"/>
    <col min="2" max="5" width="6.57421875" style="3" customWidth="1"/>
    <col min="6" max="6" width="3.00390625" style="3" customWidth="1"/>
    <col min="7" max="10" width="6.57421875" style="3" customWidth="1"/>
    <col min="11" max="11" width="3.00390625" style="3" customWidth="1"/>
    <col min="12" max="17" width="6.57421875" style="3" customWidth="1"/>
    <col min="18" max="18" width="3.00390625" style="3" customWidth="1"/>
    <col min="19" max="20" width="6.57421875" style="3" customWidth="1"/>
    <col min="21" max="21" width="3.00390625" style="3" customWidth="1"/>
    <col min="22" max="25" width="6.57421875" style="3" customWidth="1"/>
    <col min="26" max="26" width="3.00390625" style="3" customWidth="1"/>
    <col min="27" max="28" width="6.57421875" style="3" customWidth="1"/>
    <col min="29" max="29" width="3.00390625" style="3" customWidth="1"/>
    <col min="30" max="31" width="6.57421875" style="3" customWidth="1"/>
    <col min="32" max="32" width="3.00390625" style="3" customWidth="1"/>
    <col min="33" max="34" width="6.57421875" style="3" customWidth="1"/>
    <col min="35" max="35" width="7.28125" style="3" customWidth="1"/>
    <col min="36" max="36" width="3.00390625" style="3" customWidth="1"/>
    <col min="37" max="51" width="6.57421875" style="3" customWidth="1"/>
    <col min="52" max="16384" width="11.421875" style="7" customWidth="1"/>
  </cols>
  <sheetData>
    <row r="1" ht="15">
      <c r="A1" s="16" t="s">
        <v>98</v>
      </c>
    </row>
    <row r="2" spans="1:48" ht="12.75">
      <c r="A2" s="7" t="s">
        <v>84</v>
      </c>
      <c r="AQ2" s="3" t="s">
        <v>40</v>
      </c>
      <c r="AV2" s="3" t="s">
        <v>40</v>
      </c>
    </row>
    <row r="3" ht="12.75">
      <c r="A3" s="3" t="s">
        <v>71</v>
      </c>
    </row>
    <row r="4" spans="2:48" ht="12" customHeight="1">
      <c r="B4" s="3" t="s">
        <v>67</v>
      </c>
      <c r="G4" s="3" t="s">
        <v>67</v>
      </c>
      <c r="L4" s="3" t="s">
        <v>67</v>
      </c>
      <c r="S4" s="3" t="s">
        <v>67</v>
      </c>
      <c r="V4" s="3" t="s">
        <v>67</v>
      </c>
      <c r="AA4" s="3" t="s">
        <v>67</v>
      </c>
      <c r="AD4" s="3" t="s">
        <v>67</v>
      </c>
      <c r="AG4" s="3" t="s">
        <v>67</v>
      </c>
      <c r="AK4" s="3" t="s">
        <v>67</v>
      </c>
      <c r="AQ4" s="3" t="s">
        <v>67</v>
      </c>
      <c r="AV4" s="3" t="s">
        <v>67</v>
      </c>
    </row>
    <row r="5" spans="2:48" ht="12.75">
      <c r="B5" s="3" t="s">
        <v>42</v>
      </c>
      <c r="G5" s="3" t="s">
        <v>42</v>
      </c>
      <c r="L5" s="3" t="s">
        <v>43</v>
      </c>
      <c r="N5" s="3" t="s">
        <v>43</v>
      </c>
      <c r="P5" s="3" t="s">
        <v>43</v>
      </c>
      <c r="S5" s="3" t="s">
        <v>43</v>
      </c>
      <c r="V5" s="3" t="s">
        <v>43</v>
      </c>
      <c r="AA5" s="3" t="s">
        <v>43</v>
      </c>
      <c r="AD5" s="3" t="s">
        <v>43</v>
      </c>
      <c r="AG5" s="3" t="s">
        <v>43</v>
      </c>
      <c r="AK5" s="3" t="s">
        <v>43</v>
      </c>
      <c r="AM5" s="3" t="s">
        <v>43</v>
      </c>
      <c r="AQ5" s="3" t="s">
        <v>42</v>
      </c>
      <c r="AV5" s="3" t="s">
        <v>43</v>
      </c>
    </row>
    <row r="7" spans="1:51" ht="12.75">
      <c r="A7" s="3" t="s">
        <v>38</v>
      </c>
      <c r="B7" s="3" t="s">
        <v>4</v>
      </c>
      <c r="C7" s="3" t="s">
        <v>66</v>
      </c>
      <c r="D7" s="3" t="s">
        <v>3</v>
      </c>
      <c r="E7" s="3" t="s">
        <v>66</v>
      </c>
      <c r="G7" s="3" t="s">
        <v>4</v>
      </c>
      <c r="H7" s="3" t="s">
        <v>66</v>
      </c>
      <c r="I7" s="3" t="s">
        <v>4</v>
      </c>
      <c r="J7" s="3" t="s">
        <v>66</v>
      </c>
      <c r="L7" s="3" t="s">
        <v>4</v>
      </c>
      <c r="M7" s="3" t="s">
        <v>66</v>
      </c>
      <c r="N7" s="3" t="s">
        <v>4</v>
      </c>
      <c r="O7" s="3" t="s">
        <v>66</v>
      </c>
      <c r="P7" s="3" t="s">
        <v>3</v>
      </c>
      <c r="Q7" s="3" t="s">
        <v>66</v>
      </c>
      <c r="S7" s="3" t="s">
        <v>4</v>
      </c>
      <c r="T7" s="3" t="s">
        <v>66</v>
      </c>
      <c r="V7" s="3" t="s">
        <v>4</v>
      </c>
      <c r="W7" s="3" t="s">
        <v>66</v>
      </c>
      <c r="X7" s="3" t="s">
        <v>3</v>
      </c>
      <c r="Y7" s="3" t="s">
        <v>66</v>
      </c>
      <c r="AA7" s="3" t="s">
        <v>4</v>
      </c>
      <c r="AB7" s="3" t="s">
        <v>66</v>
      </c>
      <c r="AD7" s="3" t="s">
        <v>4</v>
      </c>
      <c r="AE7" s="3" t="s">
        <v>66</v>
      </c>
      <c r="AG7" s="3" t="s">
        <v>3</v>
      </c>
      <c r="AH7" s="3" t="s">
        <v>66</v>
      </c>
      <c r="AI7" s="3" t="s">
        <v>6</v>
      </c>
      <c r="AK7" s="3" t="s">
        <v>4</v>
      </c>
      <c r="AL7" s="3" t="s">
        <v>66</v>
      </c>
      <c r="AM7" s="3" t="s">
        <v>3</v>
      </c>
      <c r="AN7" s="3" t="s">
        <v>66</v>
      </c>
      <c r="AO7" s="3" t="s">
        <v>6</v>
      </c>
      <c r="AQ7" s="3" t="s">
        <v>73</v>
      </c>
      <c r="AR7" s="3" t="s">
        <v>66</v>
      </c>
      <c r="AS7" s="3" t="s">
        <v>1</v>
      </c>
      <c r="AT7" s="3" t="s">
        <v>66</v>
      </c>
      <c r="AV7" s="3" t="s">
        <v>3</v>
      </c>
      <c r="AW7" s="3" t="s">
        <v>66</v>
      </c>
      <c r="AX7" s="3" t="s">
        <v>4</v>
      </c>
      <c r="AY7" s="3" t="s">
        <v>66</v>
      </c>
    </row>
    <row r="8" spans="2:50" ht="12.75">
      <c r="B8" s="3" t="s">
        <v>7</v>
      </c>
      <c r="D8" s="3" t="s">
        <v>8</v>
      </c>
      <c r="G8" s="3" t="s">
        <v>7</v>
      </c>
      <c r="I8" s="3" t="s">
        <v>8</v>
      </c>
      <c r="L8" s="3" t="s">
        <v>7</v>
      </c>
      <c r="N8" s="3" t="s">
        <v>10</v>
      </c>
      <c r="P8" s="3" t="s">
        <v>8</v>
      </c>
      <c r="V8" s="3" t="s">
        <v>7</v>
      </c>
      <c r="X8" s="3" t="s">
        <v>8</v>
      </c>
      <c r="AG8" s="3" t="s">
        <v>8</v>
      </c>
      <c r="AI8" s="3" t="s">
        <v>7</v>
      </c>
      <c r="AK8" s="3" t="s">
        <v>7</v>
      </c>
      <c r="AM8" s="3" t="s">
        <v>10</v>
      </c>
      <c r="AO8" s="3" t="s">
        <v>8</v>
      </c>
      <c r="AQ8" s="3" t="s">
        <v>8</v>
      </c>
      <c r="AS8" s="3" t="s">
        <v>7</v>
      </c>
      <c r="AV8" s="3" t="s">
        <v>8</v>
      </c>
      <c r="AX8" s="3" t="s">
        <v>7</v>
      </c>
    </row>
    <row r="10" spans="1:51" ht="12.75">
      <c r="A10" s="3" t="s">
        <v>16</v>
      </c>
      <c r="B10" s="3">
        <v>51.176</v>
      </c>
      <c r="C10" s="3">
        <v>0.4115361466490249</v>
      </c>
      <c r="D10" s="3">
        <v>50.308</v>
      </c>
      <c r="E10" s="3">
        <v>0.370071614690618</v>
      </c>
      <c r="G10" s="3">
        <v>50.714</v>
      </c>
      <c r="H10" s="3">
        <v>0.03676955262170019</v>
      </c>
      <c r="I10" s="3">
        <v>51.1575</v>
      </c>
      <c r="J10" s="3">
        <v>0.24960869376109251</v>
      </c>
      <c r="L10" s="3">
        <v>47.015</v>
      </c>
      <c r="M10" s="3">
        <v>0.2602152954749569</v>
      </c>
      <c r="N10" s="3">
        <v>46.1295</v>
      </c>
      <c r="O10" s="3">
        <v>0.24253762594678085</v>
      </c>
      <c r="P10" s="3">
        <v>47.516333333333336</v>
      </c>
      <c r="Q10" s="3">
        <v>0.21136303681895893</v>
      </c>
      <c r="S10" s="3">
        <v>47.409</v>
      </c>
      <c r="T10" s="3">
        <v>0.3478965363438012</v>
      </c>
      <c r="V10" s="3">
        <v>46.334500000000006</v>
      </c>
      <c r="W10" s="3">
        <v>0.5989194436645683</v>
      </c>
      <c r="X10" s="3">
        <v>48.26666666666667</v>
      </c>
      <c r="Y10" s="3">
        <v>0.3081969067539704</v>
      </c>
      <c r="AA10" s="3">
        <v>50.091499999999996</v>
      </c>
      <c r="AB10" s="3">
        <v>0.7233702371542186</v>
      </c>
      <c r="AD10" s="3">
        <v>51.2795</v>
      </c>
      <c r="AE10" s="3">
        <v>0.1407142494561216</v>
      </c>
      <c r="AG10" s="3">
        <v>51.062333333333335</v>
      </c>
      <c r="AH10" s="3">
        <v>0.18610033136277018</v>
      </c>
      <c r="AI10" s="3">
        <v>51.009</v>
      </c>
      <c r="AK10" s="3">
        <v>50.2475</v>
      </c>
      <c r="AL10" s="3">
        <v>0.012020815280173439</v>
      </c>
      <c r="AM10" s="3">
        <v>50.398666666666664</v>
      </c>
      <c r="AN10" s="3">
        <v>0.2600410224061689</v>
      </c>
      <c r="AO10" s="3">
        <v>51.478</v>
      </c>
      <c r="AQ10" s="3">
        <f>AVERAGE(D10,I10,AA10,AD10,AO10,AG10)</f>
        <v>50.89613888888889</v>
      </c>
      <c r="AR10" s="3">
        <f aca="true" t="shared" si="0" ref="AR10:AR18">STDEV(D10,I10,AA10,AD10,AO10,AG10)</f>
        <v>0.561214649137667</v>
      </c>
      <c r="AS10" s="3">
        <f>AVERAGE(B10,G10,AI10:AK10)</f>
        <v>50.786625</v>
      </c>
      <c r="AT10" s="3">
        <f aca="true" t="shared" si="1" ref="AT10:AT18">STDEV(B10,G10,AI10:AK10)</f>
        <v>0.40701911810227215</v>
      </c>
      <c r="AV10" s="3">
        <f>AVERAGE(P10,S10,X10)</f>
        <v>47.73066666666667</v>
      </c>
      <c r="AW10" s="3">
        <f aca="true" t="shared" si="2" ref="AW10:AW18">STDEV(P10,S10,X10)</f>
        <v>0.46728161863213863</v>
      </c>
      <c r="AX10" s="3">
        <f>AVERAGE(L10,V10)</f>
        <v>46.67475</v>
      </c>
      <c r="AY10" s="3">
        <f aca="true" t="shared" si="3" ref="AY10:AY18">STDEV(L10,V10)</f>
        <v>0.4811861645981936</v>
      </c>
    </row>
    <row r="11" spans="1:51" ht="12.75">
      <c r="A11" s="3" t="s">
        <v>19</v>
      </c>
      <c r="B11" s="3">
        <v>0.022</v>
      </c>
      <c r="C11" s="3">
        <v>0</v>
      </c>
      <c r="D11" s="3">
        <v>0.021666666666666667</v>
      </c>
      <c r="E11" s="3">
        <v>0.018929694486000914</v>
      </c>
      <c r="G11" s="3">
        <v>0.023</v>
      </c>
      <c r="H11" s="3">
        <v>0</v>
      </c>
      <c r="I11" s="3">
        <v>0.0125</v>
      </c>
      <c r="J11" s="3">
        <v>0.007778174593052023</v>
      </c>
      <c r="L11" s="3">
        <v>0.015</v>
      </c>
      <c r="M11" s="3">
        <v>0.0028284271247461914</v>
      </c>
      <c r="N11" s="3">
        <v>0.0015</v>
      </c>
      <c r="O11" s="3">
        <v>0.0021213203435596424</v>
      </c>
      <c r="P11" s="3">
        <v>0.004333333333333333</v>
      </c>
      <c r="Q11" s="3">
        <v>0.007505553499465134</v>
      </c>
      <c r="S11" s="3">
        <v>0.0015</v>
      </c>
      <c r="T11" s="3">
        <v>0.0021213203435596424</v>
      </c>
      <c r="V11" s="3">
        <v>0</v>
      </c>
      <c r="W11" s="3">
        <v>0</v>
      </c>
      <c r="X11" s="3">
        <v>0.004</v>
      </c>
      <c r="Y11" s="3">
        <v>0.0069282032302755096</v>
      </c>
      <c r="AA11" s="3">
        <v>0.0075</v>
      </c>
      <c r="AB11" s="3">
        <v>0.0035355339059327385</v>
      </c>
      <c r="AD11" s="3">
        <v>0.0175</v>
      </c>
      <c r="AE11" s="3">
        <v>0.014849242404917497</v>
      </c>
      <c r="AG11" s="3">
        <v>0.021333333333333333</v>
      </c>
      <c r="AH11" s="3">
        <v>0.016772994167212167</v>
      </c>
      <c r="AI11" s="3">
        <v>0.037</v>
      </c>
      <c r="AK11" s="3">
        <v>0.019</v>
      </c>
      <c r="AL11" s="3">
        <v>0.008485281374238578</v>
      </c>
      <c r="AM11" s="3">
        <v>0.016</v>
      </c>
      <c r="AN11" s="3">
        <v>0.008544003745317533</v>
      </c>
      <c r="AO11" s="3">
        <v>0.012</v>
      </c>
      <c r="AQ11" s="3">
        <f aca="true" t="shared" si="4" ref="AQ11:AQ18">AVERAGE(D11,I11,AA11,AD11,AO11,AG11)</f>
        <v>0.015416666666666667</v>
      </c>
      <c r="AR11" s="3">
        <f t="shared" si="0"/>
        <v>0.005679152910230348</v>
      </c>
      <c r="AS11" s="3">
        <f aca="true" t="shared" si="5" ref="AS11:AS18">AVERAGE(B11,G11,AI11:AK11)</f>
        <v>0.025249999999999998</v>
      </c>
      <c r="AT11" s="3">
        <f t="shared" si="1"/>
        <v>0.008015609770940704</v>
      </c>
      <c r="AV11" s="3">
        <f aca="true" t="shared" si="6" ref="AV11:AV18">AVERAGE(P11,S11,X11)</f>
        <v>0.0032777777777777775</v>
      </c>
      <c r="AW11" s="3">
        <f t="shared" si="2"/>
        <v>0.0015485955405295949</v>
      </c>
      <c r="AX11" s="3">
        <f aca="true" t="shared" si="7" ref="AX11:AX18">AVERAGE(L11,V11)</f>
        <v>0.0075</v>
      </c>
      <c r="AY11" s="3">
        <f t="shared" si="3"/>
        <v>0.010606601717798213</v>
      </c>
    </row>
    <row r="12" spans="1:51" ht="12.75">
      <c r="A12" s="3" t="s">
        <v>15</v>
      </c>
      <c r="B12" s="3">
        <v>29.9975</v>
      </c>
      <c r="C12" s="3">
        <v>0.31890515831494315</v>
      </c>
      <c r="D12" s="3">
        <v>30.471666666666668</v>
      </c>
      <c r="E12" s="3">
        <v>0.5645718141505687</v>
      </c>
      <c r="G12" s="3">
        <v>30.1325</v>
      </c>
      <c r="H12" s="3">
        <v>0.14637110370561585</v>
      </c>
      <c r="I12" s="3">
        <v>30.3045</v>
      </c>
      <c r="J12" s="3">
        <v>0.1039446968344214</v>
      </c>
      <c r="L12" s="3">
        <v>33.3955</v>
      </c>
      <c r="M12" s="3">
        <v>0.4433559518045032</v>
      </c>
      <c r="N12" s="3">
        <v>33.6685</v>
      </c>
      <c r="O12" s="3">
        <v>0.42355696193092635</v>
      </c>
      <c r="P12" s="3">
        <v>33.383</v>
      </c>
      <c r="Q12" s="3">
        <v>0.13272528018429441</v>
      </c>
      <c r="S12" s="3">
        <v>32.757999999999996</v>
      </c>
      <c r="T12" s="3">
        <v>0.21778888860614312</v>
      </c>
      <c r="V12" s="3">
        <v>33.533500000000004</v>
      </c>
      <c r="W12" s="3">
        <v>0.38254476862126396</v>
      </c>
      <c r="X12" s="3">
        <v>32.648666666666664</v>
      </c>
      <c r="Y12" s="3">
        <v>0.2356105543759745</v>
      </c>
      <c r="AA12" s="3">
        <v>30.137</v>
      </c>
      <c r="AB12" s="3">
        <v>0.019798989873222407</v>
      </c>
      <c r="AD12" s="3">
        <v>30.403</v>
      </c>
      <c r="AE12" s="3">
        <v>0.141421356237309</v>
      </c>
      <c r="AG12" s="3">
        <v>30.548666666666666</v>
      </c>
      <c r="AH12" s="3">
        <v>0.36428743230202987</v>
      </c>
      <c r="AI12" s="3">
        <v>30.407</v>
      </c>
      <c r="AK12" s="3">
        <v>31.2265</v>
      </c>
      <c r="AL12" s="3">
        <v>0.22980970388529154</v>
      </c>
      <c r="AM12" s="3">
        <v>31.16033333333333</v>
      </c>
      <c r="AN12" s="3">
        <v>0.185500224618263</v>
      </c>
      <c r="AO12" s="3">
        <v>30.546</v>
      </c>
      <c r="AQ12" s="3">
        <f t="shared" si="4"/>
        <v>30.401805555555555</v>
      </c>
      <c r="AR12" s="3">
        <f t="shared" si="0"/>
        <v>0.15926869039689062</v>
      </c>
      <c r="AS12" s="3">
        <f t="shared" si="5"/>
        <v>30.440875</v>
      </c>
      <c r="AT12" s="3">
        <f t="shared" si="1"/>
        <v>0.5507663411103475</v>
      </c>
      <c r="AV12" s="3">
        <f t="shared" si="6"/>
        <v>32.92988888888888</v>
      </c>
      <c r="AW12" s="3">
        <f t="shared" si="2"/>
        <v>0.39619528480790744</v>
      </c>
      <c r="AX12" s="3">
        <f t="shared" si="7"/>
        <v>33.4645</v>
      </c>
      <c r="AY12" s="3">
        <f t="shared" si="3"/>
        <v>0.09758073580374725</v>
      </c>
    </row>
    <row r="13" spans="1:51" ht="12.75">
      <c r="A13" s="3" t="s">
        <v>21</v>
      </c>
      <c r="B13" s="3">
        <v>0.7895</v>
      </c>
      <c r="C13" s="3">
        <v>0.09545941546018433</v>
      </c>
      <c r="D13" s="3">
        <v>0.7513333333333333</v>
      </c>
      <c r="E13" s="3">
        <v>0.08578072821638527</v>
      </c>
      <c r="G13" s="3">
        <v>0.8045</v>
      </c>
      <c r="H13" s="3">
        <v>0.05020458146424635</v>
      </c>
      <c r="I13" s="3">
        <v>0.7925</v>
      </c>
      <c r="J13" s="3">
        <v>0.11808683245815355</v>
      </c>
      <c r="L13" s="3">
        <v>0.599</v>
      </c>
      <c r="M13" s="3">
        <v>0.0028284271247461927</v>
      </c>
      <c r="N13" s="3">
        <v>0.636</v>
      </c>
      <c r="O13" s="3">
        <v>0.035355339059327</v>
      </c>
      <c r="P13" s="3">
        <v>0.644</v>
      </c>
      <c r="Q13" s="3">
        <v>0.0670149237110662</v>
      </c>
      <c r="S13" s="3">
        <v>0.5995</v>
      </c>
      <c r="T13" s="3">
        <v>0.054447222151364494</v>
      </c>
      <c r="V13" s="3">
        <v>0.6255</v>
      </c>
      <c r="W13" s="3">
        <v>0.05020458146424635</v>
      </c>
      <c r="X13" s="3">
        <v>0.6243333333333333</v>
      </c>
      <c r="Y13" s="3">
        <v>0.08581569398037528</v>
      </c>
      <c r="AA13" s="3">
        <v>1.0105</v>
      </c>
      <c r="AB13" s="3">
        <v>0.02757716446627538</v>
      </c>
      <c r="AD13" s="3">
        <v>0.7729999999999999</v>
      </c>
      <c r="AE13" s="3">
        <v>0.05656854249492657</v>
      </c>
      <c r="AG13" s="3">
        <v>0.819</v>
      </c>
      <c r="AH13" s="3">
        <v>0.052000000000002516</v>
      </c>
      <c r="AI13" s="3">
        <v>0.922</v>
      </c>
      <c r="AK13" s="3">
        <v>0.795</v>
      </c>
      <c r="AL13" s="3">
        <v>0.031112698372212942</v>
      </c>
      <c r="AM13" s="3">
        <v>0.7283333333333334</v>
      </c>
      <c r="AN13" s="3">
        <v>0.09016281569102266</v>
      </c>
      <c r="AO13" s="3">
        <v>0.783</v>
      </c>
      <c r="AQ13" s="3">
        <f t="shared" si="4"/>
        <v>0.8215555555555555</v>
      </c>
      <c r="AR13" s="3">
        <f t="shared" si="0"/>
        <v>0.09521144111144675</v>
      </c>
      <c r="AS13" s="3">
        <f t="shared" si="5"/>
        <v>0.82775</v>
      </c>
      <c r="AT13" s="3">
        <f t="shared" si="1"/>
        <v>0.06313807620340336</v>
      </c>
      <c r="AV13" s="3">
        <f t="shared" si="6"/>
        <v>0.6226111111111111</v>
      </c>
      <c r="AW13" s="3">
        <f t="shared" si="2"/>
        <v>0.02229993356575388</v>
      </c>
      <c r="AX13" s="3">
        <f t="shared" si="7"/>
        <v>0.61225</v>
      </c>
      <c r="AY13" s="3">
        <f t="shared" si="3"/>
        <v>0.018738329701443488</v>
      </c>
    </row>
    <row r="14" spans="1:51" ht="12.75">
      <c r="A14" s="3" t="s">
        <v>14</v>
      </c>
      <c r="B14" s="3">
        <v>0.014</v>
      </c>
      <c r="C14" s="3">
        <v>0.019798989873223333</v>
      </c>
      <c r="D14" s="3">
        <v>0.015333333333333332</v>
      </c>
      <c r="E14" s="3">
        <v>0.016623276853055577</v>
      </c>
      <c r="G14" s="3">
        <v>0.034499999999999996</v>
      </c>
      <c r="H14" s="3">
        <v>0.023334523779156076</v>
      </c>
      <c r="I14" s="3">
        <v>0.009500000000000001</v>
      </c>
      <c r="J14" s="3">
        <v>0.010606601717798212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S14" s="3">
        <v>0</v>
      </c>
      <c r="T14" s="3">
        <v>0</v>
      </c>
      <c r="V14" s="3">
        <v>0</v>
      </c>
      <c r="W14" s="3">
        <v>0</v>
      </c>
      <c r="X14" s="3">
        <v>0</v>
      </c>
      <c r="Y14" s="3">
        <v>0</v>
      </c>
      <c r="AA14" s="3">
        <v>0.010499999999999999</v>
      </c>
      <c r="AB14" s="3">
        <v>0.0035355339059327385</v>
      </c>
      <c r="AD14" s="3">
        <v>0.005</v>
      </c>
      <c r="AE14" s="3">
        <v>0</v>
      </c>
      <c r="AG14" s="3">
        <v>0.013333333333333334</v>
      </c>
      <c r="AH14" s="3">
        <v>0.01193035344544885</v>
      </c>
      <c r="AI14" s="3">
        <v>0.018</v>
      </c>
      <c r="AK14" s="3">
        <v>0.001</v>
      </c>
      <c r="AL14" s="3">
        <v>0.001414213562373095</v>
      </c>
      <c r="AM14" s="3">
        <v>0.017</v>
      </c>
      <c r="AN14" s="3">
        <v>0.01</v>
      </c>
      <c r="AO14" s="3">
        <v>0.022</v>
      </c>
      <c r="AQ14" s="3">
        <f t="shared" si="4"/>
        <v>0.01261111111111111</v>
      </c>
      <c r="AR14" s="3">
        <f t="shared" si="0"/>
        <v>0.005799105933644398</v>
      </c>
      <c r="AS14" s="3">
        <f t="shared" si="5"/>
        <v>0.016874999999999998</v>
      </c>
      <c r="AT14" s="3">
        <f t="shared" si="1"/>
        <v>0.013810473079031963</v>
      </c>
      <c r="AV14" s="3">
        <f t="shared" si="6"/>
        <v>0</v>
      </c>
      <c r="AW14" s="3">
        <f t="shared" si="2"/>
        <v>0</v>
      </c>
      <c r="AX14" s="3">
        <f t="shared" si="7"/>
        <v>0</v>
      </c>
      <c r="AY14" s="3">
        <f t="shared" si="3"/>
        <v>0</v>
      </c>
    </row>
    <row r="15" spans="1:51" ht="12.75">
      <c r="A15" s="3" t="s">
        <v>20</v>
      </c>
      <c r="B15" s="3">
        <v>0</v>
      </c>
      <c r="C15" s="3">
        <v>0</v>
      </c>
      <c r="D15" s="3">
        <v>0.0016666666666666668</v>
      </c>
      <c r="E15" s="3">
        <v>0.002886751345948129</v>
      </c>
      <c r="G15" s="3">
        <v>0</v>
      </c>
      <c r="H15" s="3">
        <v>0</v>
      </c>
      <c r="I15" s="3">
        <v>0</v>
      </c>
      <c r="J15" s="3">
        <v>0</v>
      </c>
      <c r="L15" s="3">
        <v>0</v>
      </c>
      <c r="M15" s="3">
        <v>0</v>
      </c>
      <c r="N15" s="3">
        <v>0.0065</v>
      </c>
      <c r="O15" s="3">
        <v>0.009192388155425118</v>
      </c>
      <c r="P15" s="3">
        <v>0.009333333333333334</v>
      </c>
      <c r="Q15" s="3">
        <v>0.005131601439446882</v>
      </c>
      <c r="S15" s="3">
        <v>0</v>
      </c>
      <c r="T15" s="3">
        <v>0</v>
      </c>
      <c r="V15" s="3">
        <v>0.0015</v>
      </c>
      <c r="W15" s="3">
        <v>0.0021213203435596424</v>
      </c>
      <c r="X15" s="3">
        <v>0</v>
      </c>
      <c r="Y15" s="3">
        <v>0</v>
      </c>
      <c r="AA15" s="3">
        <v>0.005</v>
      </c>
      <c r="AB15" s="3">
        <v>0.007071067811865475</v>
      </c>
      <c r="AD15" s="3">
        <v>0.0195</v>
      </c>
      <c r="AE15" s="3">
        <v>0.016263455967290587</v>
      </c>
      <c r="AG15" s="3">
        <v>0.021333333333333333</v>
      </c>
      <c r="AH15" s="3">
        <v>0.009865765724632497</v>
      </c>
      <c r="AI15" s="3">
        <v>0.023</v>
      </c>
      <c r="AK15" s="3">
        <v>0.009</v>
      </c>
      <c r="AL15" s="3">
        <v>0.012727922061357855</v>
      </c>
      <c r="AM15" s="3">
        <v>0.020666666666666663</v>
      </c>
      <c r="AN15" s="3">
        <v>0.01379613472438326</v>
      </c>
      <c r="AO15" s="3">
        <v>0</v>
      </c>
      <c r="AQ15" s="3">
        <f t="shared" si="4"/>
        <v>0.007916666666666667</v>
      </c>
      <c r="AR15" s="3">
        <f t="shared" si="0"/>
        <v>0.009870128897053191</v>
      </c>
      <c r="AS15" s="3">
        <f t="shared" si="5"/>
        <v>0.008</v>
      </c>
      <c r="AT15" s="3">
        <f t="shared" si="1"/>
        <v>0.010862780491200215</v>
      </c>
      <c r="AV15" s="3">
        <f t="shared" si="6"/>
        <v>0.0031111111111111114</v>
      </c>
      <c r="AW15" s="3">
        <f t="shared" si="2"/>
        <v>0.005388602512436508</v>
      </c>
      <c r="AX15" s="3">
        <f t="shared" si="7"/>
        <v>0.00075</v>
      </c>
      <c r="AY15" s="3">
        <f t="shared" si="3"/>
        <v>0.0010606601717798212</v>
      </c>
    </row>
    <row r="16" spans="1:51" ht="12.75">
      <c r="A16" s="3" t="s">
        <v>18</v>
      </c>
      <c r="B16" s="3">
        <v>13.7555</v>
      </c>
      <c r="C16" s="3">
        <v>0.0473761543394988</v>
      </c>
      <c r="D16" s="3">
        <v>14.252666666666668</v>
      </c>
      <c r="E16" s="3">
        <v>0.21221765556441696</v>
      </c>
      <c r="G16" s="3">
        <v>13.9205</v>
      </c>
      <c r="H16" s="3">
        <v>0.09687362902255733</v>
      </c>
      <c r="I16" s="3">
        <v>13.858</v>
      </c>
      <c r="J16" s="3">
        <v>0.032526911934580745</v>
      </c>
      <c r="L16" s="3">
        <v>17.0675</v>
      </c>
      <c r="M16" s="3">
        <v>0.2283954903232625</v>
      </c>
      <c r="N16" s="3">
        <v>17.6805</v>
      </c>
      <c r="O16" s="3">
        <v>0.1336431816441954</v>
      </c>
      <c r="P16" s="3">
        <v>16.734333333333332</v>
      </c>
      <c r="Q16" s="3">
        <v>0.03165964834506687</v>
      </c>
      <c r="S16" s="3">
        <v>16.701</v>
      </c>
      <c r="T16" s="3">
        <v>0.2701147904131896</v>
      </c>
      <c r="V16" s="3">
        <v>16.9075</v>
      </c>
      <c r="W16" s="3">
        <v>0.5536646096690421</v>
      </c>
      <c r="X16" s="3">
        <v>15.935333333333332</v>
      </c>
      <c r="Y16" s="3">
        <v>0.2470148443583592</v>
      </c>
      <c r="AA16" s="3">
        <v>14.2555</v>
      </c>
      <c r="AB16" s="3">
        <v>0.15202795795500212</v>
      </c>
      <c r="AD16" s="3">
        <v>13.0245</v>
      </c>
      <c r="AE16" s="3">
        <v>0.07000357133746835</v>
      </c>
      <c r="AG16" s="3">
        <v>13.100666666666667</v>
      </c>
      <c r="AH16" s="3">
        <v>0.3119813028586549</v>
      </c>
      <c r="AI16" s="3">
        <v>12.798</v>
      </c>
      <c r="AK16" s="3">
        <v>13.6365</v>
      </c>
      <c r="AL16" s="3">
        <v>0.4589123009901293</v>
      </c>
      <c r="AM16" s="3">
        <v>13.570999999999998</v>
      </c>
      <c r="AN16" s="3">
        <v>0.053507008886687524</v>
      </c>
      <c r="AO16" s="3">
        <v>12.737</v>
      </c>
      <c r="AQ16" s="3">
        <f t="shared" si="4"/>
        <v>13.538055555555554</v>
      </c>
      <c r="AR16" s="3">
        <f t="shared" si="0"/>
        <v>0.6670080015068202</v>
      </c>
      <c r="AS16" s="3">
        <f t="shared" si="5"/>
        <v>13.527625</v>
      </c>
      <c r="AT16" s="3">
        <f t="shared" si="1"/>
        <v>0.500161369793116</v>
      </c>
      <c r="AV16" s="3">
        <f t="shared" si="6"/>
        <v>16.456888888888887</v>
      </c>
      <c r="AW16" s="3">
        <f t="shared" si="2"/>
        <v>0.45198774975205547</v>
      </c>
      <c r="AX16" s="3">
        <f t="shared" si="7"/>
        <v>16.987499999999997</v>
      </c>
      <c r="AY16" s="3">
        <f t="shared" si="3"/>
        <v>0.1131370849898477</v>
      </c>
    </row>
    <row r="17" spans="1:51" ht="12.75">
      <c r="A17" s="3" t="s">
        <v>13</v>
      </c>
      <c r="B17" s="3">
        <v>3.676</v>
      </c>
      <c r="C17" s="3">
        <v>0.0551543289325506</v>
      </c>
      <c r="D17" s="3">
        <v>3.407666666666666</v>
      </c>
      <c r="E17" s="3">
        <v>0.13638670511943735</v>
      </c>
      <c r="G17" s="3">
        <v>3.5095</v>
      </c>
      <c r="H17" s="3">
        <v>0.16051323932934963</v>
      </c>
      <c r="I17" s="3">
        <v>3.6109999999999998</v>
      </c>
      <c r="J17" s="3">
        <v>0.021213203435596288</v>
      </c>
      <c r="L17" s="3">
        <v>1.904</v>
      </c>
      <c r="M17" s="3">
        <v>0.17111984104714784</v>
      </c>
      <c r="N17" s="3">
        <v>1.472</v>
      </c>
      <c r="O17" s="3">
        <v>0.03959797974645525</v>
      </c>
      <c r="P17" s="3">
        <v>2.057</v>
      </c>
      <c r="Q17" s="3">
        <v>0.051884487084288444</v>
      </c>
      <c r="S17" s="3">
        <v>2.035</v>
      </c>
      <c r="T17" s="3">
        <v>0.10748023074035526</v>
      </c>
      <c r="V17" s="3">
        <v>1.8025</v>
      </c>
      <c r="W17" s="3">
        <v>0.1788980156401971</v>
      </c>
      <c r="X17" s="3">
        <v>2.428</v>
      </c>
      <c r="Y17" s="3">
        <v>0.09556673061269952</v>
      </c>
      <c r="AA17" s="3">
        <v>3.3994999999999997</v>
      </c>
      <c r="AB17" s="3">
        <v>0.03464823227814078</v>
      </c>
      <c r="AD17" s="3">
        <v>3.7889999999999997</v>
      </c>
      <c r="AE17" s="3">
        <v>0.021213203435596288</v>
      </c>
      <c r="AG17" s="3">
        <v>3.723333333333333</v>
      </c>
      <c r="AH17" s="3">
        <v>0.11689881664642991</v>
      </c>
      <c r="AI17" s="3">
        <v>3.816</v>
      </c>
      <c r="AK17" s="3">
        <v>3.344</v>
      </c>
      <c r="AL17" s="3">
        <v>0.14283556979968504</v>
      </c>
      <c r="AM17" s="3">
        <v>3.299</v>
      </c>
      <c r="AN17" s="3">
        <v>0.04992995093127967</v>
      </c>
      <c r="AO17" s="3">
        <v>3.742</v>
      </c>
      <c r="AQ17" s="3">
        <f>AVERAGE(D17,I17,AA17,AD17,AO17,AG17)</f>
        <v>3.612083333333333</v>
      </c>
      <c r="AR17" s="3">
        <f>STDEV(D17,I17,AA17,AD17,AO17,AG17)</f>
        <v>0.17177510329239748</v>
      </c>
      <c r="AS17" s="3">
        <f>AVERAGE(B17,G17,AI17:AK17)</f>
        <v>3.586375</v>
      </c>
      <c r="AT17" s="3">
        <f>STDEV(B17,G17,AI17:AK17)</f>
        <v>0.20446327094779085</v>
      </c>
      <c r="AV17" s="3">
        <f>AVERAGE(P17,S17,X17)</f>
        <v>2.1733333333333333</v>
      </c>
      <c r="AW17" s="3">
        <f>STDEV(P17,S17,X17)</f>
        <v>0.220821949392114</v>
      </c>
      <c r="AX17" s="3">
        <f>AVERAGE(L17,V17)</f>
        <v>1.85325</v>
      </c>
      <c r="AY17" s="3">
        <f>STDEV(L17,V17)</f>
        <v>0.07177133829042398</v>
      </c>
    </row>
    <row r="18" spans="1:51" ht="12.75">
      <c r="A18" s="3" t="s">
        <v>17</v>
      </c>
      <c r="B18" s="3">
        <v>0.0345</v>
      </c>
      <c r="C18" s="3">
        <v>0.010606601717798201</v>
      </c>
      <c r="D18" s="3">
        <v>0.03166666666666667</v>
      </c>
      <c r="E18" s="3">
        <v>0.010016652800877813</v>
      </c>
      <c r="G18" s="3">
        <v>0.0395</v>
      </c>
      <c r="H18" s="3">
        <v>0.01626345596729058</v>
      </c>
      <c r="I18" s="3">
        <v>0.0385</v>
      </c>
      <c r="J18" s="3">
        <v>0.0035355339059327407</v>
      </c>
      <c r="L18" s="3">
        <v>0.0135</v>
      </c>
      <c r="M18" s="3">
        <v>0.0007071067811865482</v>
      </c>
      <c r="N18" s="3">
        <v>0.0175</v>
      </c>
      <c r="O18" s="3">
        <v>0.0007071067811865457</v>
      </c>
      <c r="P18" s="3">
        <v>0.023000000000000003</v>
      </c>
      <c r="Q18" s="3">
        <v>0.004</v>
      </c>
      <c r="S18" s="3">
        <v>0.0165</v>
      </c>
      <c r="T18" s="3">
        <v>0.012020815280171312</v>
      </c>
      <c r="V18" s="3">
        <v>0.0165</v>
      </c>
      <c r="W18" s="3">
        <v>0.003535533905932737</v>
      </c>
      <c r="X18" s="3">
        <v>0.02466666666666667</v>
      </c>
      <c r="Y18" s="3">
        <v>0.009018499505645776</v>
      </c>
      <c r="AA18" s="3">
        <v>0.047</v>
      </c>
      <c r="AB18" s="3">
        <v>0.005656854249492381</v>
      </c>
      <c r="AD18" s="3">
        <v>0.0295</v>
      </c>
      <c r="AE18" s="3">
        <v>0.016263455967290605</v>
      </c>
      <c r="AG18" s="3">
        <v>0.035666666666666666</v>
      </c>
      <c r="AH18" s="3">
        <v>0.009609023536933041</v>
      </c>
      <c r="AI18" s="3">
        <v>0.045</v>
      </c>
      <c r="AK18" s="3">
        <v>0.025500000000000002</v>
      </c>
      <c r="AL18" s="3">
        <v>0.007778174593052009</v>
      </c>
      <c r="AM18" s="3">
        <v>0.030333333333333334</v>
      </c>
      <c r="AN18" s="3">
        <v>0.002516611478423584</v>
      </c>
      <c r="AO18" s="3">
        <v>0.022</v>
      </c>
      <c r="AQ18" s="3">
        <f t="shared" si="4"/>
        <v>0.034055555555555554</v>
      </c>
      <c r="AR18" s="3">
        <f t="shared" si="0"/>
        <v>0.008505336015745706</v>
      </c>
      <c r="AS18" s="3">
        <f t="shared" si="5"/>
        <v>0.036125000000000004</v>
      </c>
      <c r="AT18" s="3">
        <f t="shared" si="1"/>
        <v>0.008280247580839565</v>
      </c>
      <c r="AV18" s="3">
        <f t="shared" si="6"/>
        <v>0.02138888888888889</v>
      </c>
      <c r="AW18" s="3">
        <f t="shared" si="2"/>
        <v>0.004315132717584754</v>
      </c>
      <c r="AX18" s="3">
        <f t="shared" si="7"/>
        <v>0.015</v>
      </c>
      <c r="AY18" s="3">
        <f t="shared" si="3"/>
        <v>0.0021213203435596433</v>
      </c>
    </row>
    <row r="20" spans="1:51" ht="12.75">
      <c r="A20" s="3" t="s">
        <v>22</v>
      </c>
      <c r="B20" s="3">
        <v>99.4845</v>
      </c>
      <c r="C20" s="3">
        <v>0.6427600640991444</v>
      </c>
      <c r="D20" s="3">
        <v>99.301</v>
      </c>
      <c r="E20" s="3">
        <v>0.4444760960912803</v>
      </c>
      <c r="G20" s="3">
        <v>99.18299999999999</v>
      </c>
      <c r="H20" s="3">
        <v>0.20223253941934352</v>
      </c>
      <c r="I20" s="3">
        <v>99.81</v>
      </c>
      <c r="J20" s="3">
        <v>0.29557063453598137</v>
      </c>
      <c r="L20" s="3">
        <v>100.0575</v>
      </c>
      <c r="M20" s="3">
        <v>0.21283914113715216</v>
      </c>
      <c r="N20" s="3">
        <v>99.6335</v>
      </c>
      <c r="O20" s="3">
        <v>0.3443610024431268</v>
      </c>
      <c r="P20" s="3">
        <v>100.408</v>
      </c>
      <c r="Q20" s="3">
        <v>0.4003261170607044</v>
      </c>
      <c r="S20" s="3">
        <v>99.5495</v>
      </c>
      <c r="T20" s="3">
        <v>0.05868986283848232</v>
      </c>
      <c r="V20" s="3">
        <v>99.256</v>
      </c>
      <c r="W20" s="3">
        <v>0.1951614716074945</v>
      </c>
      <c r="X20" s="3">
        <v>99.93900000000001</v>
      </c>
      <c r="Y20" s="3">
        <v>0.42212794269180737</v>
      </c>
      <c r="AA20" s="3">
        <v>98.99549999999999</v>
      </c>
      <c r="AB20" s="3">
        <v>0.5975052301061494</v>
      </c>
      <c r="AD20" s="3">
        <v>99.3505</v>
      </c>
      <c r="AE20" s="3">
        <v>0.01626345596728786</v>
      </c>
      <c r="AG20" s="3">
        <v>99.36566666666666</v>
      </c>
      <c r="AH20" s="3">
        <v>0.34270298121715637</v>
      </c>
      <c r="AI20" s="3">
        <v>99.089</v>
      </c>
      <c r="AK20" s="3">
        <v>99.31</v>
      </c>
      <c r="AL20" s="3">
        <v>0.5232590180805926</v>
      </c>
      <c r="AM20" s="3">
        <v>99.24633333333334</v>
      </c>
      <c r="AN20" s="3">
        <v>0.31954081637575577</v>
      </c>
      <c r="AO20" s="3">
        <v>99.353</v>
      </c>
      <c r="AQ20" s="3">
        <f>AVERAGE(D20,I20,AA20,AD20,AO20,AG20)</f>
        <v>99.36261111111111</v>
      </c>
      <c r="AR20" s="3">
        <f>STDEV(D20,I20,AA20,AD20,AO20,AG20)</f>
        <v>0.2603734639719305</v>
      </c>
      <c r="AS20" s="3">
        <f>AVERAGE(B20,G20,AI20:AK20)</f>
        <v>99.26662499999999</v>
      </c>
      <c r="AT20" s="3">
        <f>STDEV(B20,G20,AI20:AK20)</f>
        <v>0.17116725494868132</v>
      </c>
      <c r="AV20" s="3">
        <f>AVERAGE(P20,S20,X20)</f>
        <v>99.9655</v>
      </c>
      <c r="AW20" s="3">
        <f>STDEV(P20,S20,X20)</f>
        <v>0.42986305959032245</v>
      </c>
      <c r="AX20" s="3">
        <f>AVERAGE(L20,V20)</f>
        <v>99.65675</v>
      </c>
      <c r="AY20" s="3">
        <f>STDEV(L20,V20)</f>
        <v>0.5667460851208314</v>
      </c>
    </row>
    <row r="22" spans="1:51" ht="12.75">
      <c r="A22" s="3" t="s">
        <v>26</v>
      </c>
      <c r="B22" s="3">
        <v>2.3436984427201244</v>
      </c>
      <c r="C22" s="3">
        <v>0.0021300774259848184</v>
      </c>
      <c r="D22" s="3">
        <v>2.309532914963691</v>
      </c>
      <c r="E22" s="3">
        <v>0.02355275933379251</v>
      </c>
      <c r="G22" s="3">
        <v>2.3318868806063904</v>
      </c>
      <c r="H22" s="3">
        <v>0.006568788986442111</v>
      </c>
      <c r="I22" s="3">
        <v>2.3355107982572005</v>
      </c>
      <c r="J22" s="3">
        <v>0.0067152860396679295</v>
      </c>
      <c r="L22" s="3">
        <v>2.1563964512823395</v>
      </c>
      <c r="M22" s="3">
        <v>0.013785349952009314</v>
      </c>
      <c r="N22" s="3">
        <v>2.1313107177776596</v>
      </c>
      <c r="O22" s="3">
        <v>0.01971833791366619</v>
      </c>
      <c r="P22" s="3">
        <v>2.1704616904348053</v>
      </c>
      <c r="Q22" s="3">
        <v>0.005742141912022094</v>
      </c>
      <c r="S22" s="3">
        <v>2.1858377061795373</v>
      </c>
      <c r="T22" s="3">
        <v>0.013178193431204003</v>
      </c>
      <c r="V22" s="3">
        <v>2.143242188103746</v>
      </c>
      <c r="W22" s="3">
        <v>0.02948050556007013</v>
      </c>
      <c r="X22" s="3">
        <v>2.2121243423720607</v>
      </c>
      <c r="Y22" s="3">
        <v>0.0141856806480397</v>
      </c>
      <c r="AA22" s="3">
        <v>2.3098530011376024</v>
      </c>
      <c r="AB22" s="3">
        <v>0.020391006906467907</v>
      </c>
      <c r="AD22" s="3">
        <v>2.3492071088982076</v>
      </c>
      <c r="AE22" s="3">
        <v>0.0066494037803475885</v>
      </c>
      <c r="AG22" s="3">
        <v>2.339183900626846</v>
      </c>
      <c r="AH22" s="3">
        <v>0.01224541785133888</v>
      </c>
      <c r="AI22" s="3">
        <v>2.3425268101818415</v>
      </c>
      <c r="AK22" s="3">
        <v>2.3077771519004373</v>
      </c>
      <c r="AL22" s="3">
        <v>0.009333935210514096</v>
      </c>
      <c r="AM22" s="3">
        <v>2.3168706265842647</v>
      </c>
      <c r="AN22" s="3">
        <v>0.0056950103692433324</v>
      </c>
      <c r="AO22" s="3">
        <v>2.358770413576601</v>
      </c>
      <c r="AQ22" s="3">
        <f aca="true" t="shared" si="8" ref="AQ22:AQ30">AVERAGE(D22,I22,AA22,AD22,AO22,AG22)</f>
        <v>2.3336763562433585</v>
      </c>
      <c r="AR22" s="3">
        <f aca="true" t="shared" si="9" ref="AR22:AR30">STDEV(D22,I22,AA22,AD22,AO22,AG22)</f>
        <v>0.020273491161751676</v>
      </c>
      <c r="AS22" s="3">
        <f aca="true" t="shared" si="10" ref="AS22:AS30">AVERAGE(B22,G22,AI22:AK22)</f>
        <v>2.3314723213521984</v>
      </c>
      <c r="AT22" s="3">
        <f aca="true" t="shared" si="11" ref="AT22:AT30">STDEV(B22,G22,AI22:AK22)</f>
        <v>0.01666646014916254</v>
      </c>
      <c r="AV22" s="3">
        <f aca="true" t="shared" si="12" ref="AV22:AV30">AVERAGE(P22,S22,X22)</f>
        <v>2.1894745796621344</v>
      </c>
      <c r="AW22" s="3">
        <f aca="true" t="shared" si="13" ref="AW22:AW30">STDEV(P22,S22,X22)</f>
        <v>0.021068086722755248</v>
      </c>
      <c r="AX22" s="3">
        <f aca="true" t="shared" si="14" ref="AX22:AX30">AVERAGE(L22,V22)</f>
        <v>2.1498193196930426</v>
      </c>
      <c r="AY22" s="3">
        <f aca="true" t="shared" si="15" ref="AY22:AY30">STDEV(L22,V22)</f>
        <v>0.009301468695096111</v>
      </c>
    </row>
    <row r="23" spans="1:51" ht="12.75">
      <c r="A23" s="3" t="s">
        <v>29</v>
      </c>
      <c r="B23" s="3">
        <v>0.000757689518031397</v>
      </c>
      <c r="C23" s="3">
        <v>5.4044158914285136E-06</v>
      </c>
      <c r="D23" s="3">
        <v>0.000749877099536462</v>
      </c>
      <c r="E23" s="3">
        <v>0.0006552498400363223</v>
      </c>
      <c r="G23" s="3">
        <v>0.0007952959220940724</v>
      </c>
      <c r="H23" s="3">
        <v>2.816918611675457E-06</v>
      </c>
      <c r="I23" s="3">
        <v>0.0004288788148573843</v>
      </c>
      <c r="J23" s="3">
        <v>0.0002661780541983384</v>
      </c>
      <c r="L23" s="3">
        <v>0.0005174141212742794</v>
      </c>
      <c r="M23" s="3">
        <v>9.800058533721404E-05</v>
      </c>
      <c r="N23" s="3">
        <v>5.196933754204077E-05</v>
      </c>
      <c r="O23" s="3">
        <v>7.349574197949931E-05</v>
      </c>
      <c r="P23" s="3">
        <v>0.000149376985026725</v>
      </c>
      <c r="Q23" s="3">
        <v>0.00025872852754774313</v>
      </c>
      <c r="S23" s="3">
        <v>5.1959976074965626E-05</v>
      </c>
      <c r="T23" s="3">
        <v>7.348250286579792E-05</v>
      </c>
      <c r="V23" s="3">
        <v>0</v>
      </c>
      <c r="W23" s="3">
        <v>0</v>
      </c>
      <c r="X23" s="3">
        <v>0.00013764499595027486</v>
      </c>
      <c r="Y23" s="3">
        <v>0.0002384081263934884</v>
      </c>
      <c r="AA23" s="3">
        <v>0.00026043188994303825</v>
      </c>
      <c r="AB23" s="3">
        <v>0.00012406654997944752</v>
      </c>
      <c r="AD23" s="3">
        <v>0.000602909593902238</v>
      </c>
      <c r="AE23" s="3">
        <v>0.0005116191014631486</v>
      </c>
      <c r="AG23" s="3">
        <v>0.0007357524656763422</v>
      </c>
      <c r="AH23" s="3">
        <v>0.0005786119468158481</v>
      </c>
      <c r="AI23" s="3">
        <v>0.0012777922030692984</v>
      </c>
      <c r="AK23" s="3">
        <v>0.0006568545485345413</v>
      </c>
      <c r="AL23" s="3">
        <v>0.0002958779411656645</v>
      </c>
      <c r="AM23" s="3">
        <v>0.000553310731973975</v>
      </c>
      <c r="AN23" s="3">
        <v>0.00029641616563883194</v>
      </c>
      <c r="AO23" s="3">
        <v>0.00041349094307918714</v>
      </c>
      <c r="AQ23" s="3">
        <f t="shared" si="8"/>
        <v>0.0005318901344991087</v>
      </c>
      <c r="AR23" s="3">
        <f t="shared" si="9"/>
        <v>0.00019618420408065945</v>
      </c>
      <c r="AS23" s="3">
        <f t="shared" si="10"/>
        <v>0.0008719080479323273</v>
      </c>
      <c r="AT23" s="3">
        <f t="shared" si="11"/>
        <v>0.00027683042065054477</v>
      </c>
      <c r="AV23" s="3">
        <f t="shared" si="12"/>
        <v>0.0001129939856839885</v>
      </c>
      <c r="AW23" s="3">
        <f t="shared" si="13"/>
        <v>5.318150654727834E-05</v>
      </c>
      <c r="AX23" s="3">
        <f t="shared" si="14"/>
        <v>0.0002587070606371397</v>
      </c>
      <c r="AY23" s="3">
        <f t="shared" si="15"/>
        <v>0.0003658670338347216</v>
      </c>
    </row>
    <row r="24" spans="1:51" ht="12.75">
      <c r="A24" s="3" t="s">
        <v>25</v>
      </c>
      <c r="B24" s="3">
        <v>1.6190943883574203</v>
      </c>
      <c r="C24" s="3">
        <v>0.005664292609468387</v>
      </c>
      <c r="D24" s="3">
        <v>1.6486067854798403</v>
      </c>
      <c r="E24" s="3">
        <v>0.025598280402505984</v>
      </c>
      <c r="G24" s="3">
        <v>1.6329290760103614</v>
      </c>
      <c r="H24" s="3">
        <v>0.002148311473788821</v>
      </c>
      <c r="I24" s="3">
        <v>1.6305684241822167</v>
      </c>
      <c r="J24" s="3">
        <v>0.008860390517320559</v>
      </c>
      <c r="L24" s="3">
        <v>1.8052291426478841</v>
      </c>
      <c r="M24" s="3">
        <v>0.022417213060542687</v>
      </c>
      <c r="N24" s="3">
        <v>1.8332936802191442</v>
      </c>
      <c r="O24" s="3">
        <v>0.0157412943156043</v>
      </c>
      <c r="P24" s="3">
        <v>1.7971750862268563</v>
      </c>
      <c r="Q24" s="3">
        <v>0.003470553915615613</v>
      </c>
      <c r="S24" s="3">
        <v>1.7800581769329473</v>
      </c>
      <c r="T24" s="3">
        <v>0.014165187361697909</v>
      </c>
      <c r="V24" s="3">
        <v>1.8280875644005188</v>
      </c>
      <c r="W24" s="3">
        <v>0.019338810245879755</v>
      </c>
      <c r="X24" s="3">
        <v>1.7635170148835337</v>
      </c>
      <c r="Y24" s="3">
        <v>0.009090920149717902</v>
      </c>
      <c r="AA24" s="3">
        <v>1.637926653988508</v>
      </c>
      <c r="AB24" s="3">
        <v>0.01027054161392334</v>
      </c>
      <c r="AD24" s="3">
        <v>1.6415327353064972</v>
      </c>
      <c r="AE24" s="3">
        <v>0.0074938196823158</v>
      </c>
      <c r="AG24" s="3">
        <v>1.649307596574367</v>
      </c>
      <c r="AH24" s="3">
        <v>0.015396490571358553</v>
      </c>
      <c r="AI24" s="3">
        <v>1.645762101993777</v>
      </c>
      <c r="AK24" s="3">
        <v>1.6902534035782044</v>
      </c>
      <c r="AL24" s="3">
        <v>0.005198723750232066</v>
      </c>
      <c r="AM24" s="3">
        <v>1.688285950901677</v>
      </c>
      <c r="AN24" s="3">
        <v>0.012252220172632139</v>
      </c>
      <c r="AO24" s="3">
        <v>1.6495826352837102</v>
      </c>
      <c r="AQ24" s="3">
        <f t="shared" si="8"/>
        <v>1.6429208051358566</v>
      </c>
      <c r="AR24" s="3">
        <f t="shared" si="9"/>
        <v>0.007706504486829778</v>
      </c>
      <c r="AS24" s="3">
        <f t="shared" si="10"/>
        <v>1.6470097424849408</v>
      </c>
      <c r="AT24" s="3">
        <f t="shared" si="11"/>
        <v>0.03081721919088664</v>
      </c>
      <c r="AV24" s="3">
        <f t="shared" si="12"/>
        <v>1.7802500926811125</v>
      </c>
      <c r="AW24" s="3">
        <f t="shared" si="13"/>
        <v>0.016829856368336688</v>
      </c>
      <c r="AX24" s="3">
        <f t="shared" si="14"/>
        <v>1.8166583535242014</v>
      </c>
      <c r="AY24" s="3">
        <f t="shared" si="15"/>
        <v>0.01616334502851004</v>
      </c>
    </row>
    <row r="25" spans="1:51" ht="12.75">
      <c r="A25" s="3" t="s">
        <v>31</v>
      </c>
      <c r="B25" s="3">
        <v>0.030251242123968337</v>
      </c>
      <c r="C25" s="3">
        <v>0.003871820068471759</v>
      </c>
      <c r="D25" s="3">
        <v>0.02883689903515078</v>
      </c>
      <c r="E25" s="3">
        <v>0.0031803051732595426</v>
      </c>
      <c r="G25" s="3">
        <v>0.03093928033378891</v>
      </c>
      <c r="H25" s="3">
        <v>0.002040117220552755</v>
      </c>
      <c r="I25" s="3">
        <v>0.030252767537535707</v>
      </c>
      <c r="J25" s="3">
        <v>0.004447867156114847</v>
      </c>
      <c r="L25" s="3">
        <v>0.02297602171174668</v>
      </c>
      <c r="M25" s="3">
        <v>0.0001282053114783479</v>
      </c>
      <c r="N25" s="3">
        <v>0.024571312477253172</v>
      </c>
      <c r="O25" s="3">
        <v>0.0012679239548402125</v>
      </c>
      <c r="P25" s="3">
        <v>0.02459410683651106</v>
      </c>
      <c r="Q25" s="3">
        <v>0.002452041073189716</v>
      </c>
      <c r="S25" s="3">
        <v>0.023114183867394267</v>
      </c>
      <c r="T25" s="3">
        <v>0.0020691135594647202</v>
      </c>
      <c r="V25" s="3">
        <v>0.024195427357116103</v>
      </c>
      <c r="W25" s="3">
        <v>0.0019220021290408743</v>
      </c>
      <c r="X25" s="3">
        <v>0.02392316867199647</v>
      </c>
      <c r="Y25" s="3">
        <v>0.003216013423900932</v>
      </c>
      <c r="AA25" s="3">
        <v>0.03896699835573393</v>
      </c>
      <c r="AB25" s="3">
        <v>0.0008447568091433617</v>
      </c>
      <c r="AD25" s="3">
        <v>0.02961498980679706</v>
      </c>
      <c r="AE25" s="3">
        <v>0.00216468775946567</v>
      </c>
      <c r="AG25" s="3">
        <v>0.03137617859695508</v>
      </c>
      <c r="AH25" s="3">
        <v>0.0019896487711680228</v>
      </c>
      <c r="AI25" s="3">
        <v>0.03540989798807086</v>
      </c>
      <c r="AK25" s="3">
        <v>0.0305378992836381</v>
      </c>
      <c r="AL25" s="3">
        <v>0.0013258217383833423</v>
      </c>
      <c r="AM25" s="3">
        <v>0.027998074260468384</v>
      </c>
      <c r="AN25" s="3">
        <v>0.0034381160473285007</v>
      </c>
      <c r="AO25" s="3">
        <v>0.030004180002462497</v>
      </c>
      <c r="AQ25" s="3">
        <f t="shared" si="8"/>
        <v>0.03150866888910584</v>
      </c>
      <c r="AR25" s="3">
        <f t="shared" si="9"/>
        <v>0.003747249170911188</v>
      </c>
      <c r="AS25" s="3">
        <f t="shared" si="10"/>
        <v>0.03178457993236655</v>
      </c>
      <c r="AT25" s="3">
        <f t="shared" si="11"/>
        <v>0.002433296795909383</v>
      </c>
      <c r="AV25" s="3">
        <f t="shared" si="12"/>
        <v>0.023877153125300598</v>
      </c>
      <c r="AW25" s="3">
        <f t="shared" si="13"/>
        <v>0.0007410337856893943</v>
      </c>
      <c r="AX25" s="3">
        <f t="shared" si="14"/>
        <v>0.02358572453443139</v>
      </c>
      <c r="AY25" s="3">
        <f t="shared" si="15"/>
        <v>0.0008622500008578759</v>
      </c>
    </row>
    <row r="26" spans="1:51" ht="12.75">
      <c r="A26" s="3" t="s">
        <v>24</v>
      </c>
      <c r="B26" s="3">
        <v>0.0009606591908375676</v>
      </c>
      <c r="C26" s="3">
        <v>0.0013585772565008515</v>
      </c>
      <c r="D26" s="3">
        <v>0.0010461807994702058</v>
      </c>
      <c r="E26" s="3">
        <v>0.0011316057501577536</v>
      </c>
      <c r="G26" s="3">
        <v>0.0023620402181094326</v>
      </c>
      <c r="H26" s="3">
        <v>0.0015911362504002489</v>
      </c>
      <c r="I26" s="3">
        <v>0.0006472803258365979</v>
      </c>
      <c r="J26" s="3">
        <v>0.0007231664962544434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S26" s="3">
        <v>0</v>
      </c>
      <c r="T26" s="3">
        <v>0</v>
      </c>
      <c r="V26" s="3">
        <v>0</v>
      </c>
      <c r="W26" s="3">
        <v>0</v>
      </c>
      <c r="X26" s="3">
        <v>0</v>
      </c>
      <c r="Y26" s="3">
        <v>0</v>
      </c>
      <c r="AA26" s="3">
        <v>0.000722513561490345</v>
      </c>
      <c r="AB26" s="3">
        <v>0.00024710526473257333</v>
      </c>
      <c r="AD26" s="3">
        <v>0.00034147272698913176</v>
      </c>
      <c r="AE26" s="3">
        <v>2.9511604825574068E-08</v>
      </c>
      <c r="AG26" s="3">
        <v>0.0009094491701106011</v>
      </c>
      <c r="AH26" s="3">
        <v>0.0008117095531346282</v>
      </c>
      <c r="AI26" s="3">
        <v>0.0012323067041856595</v>
      </c>
      <c r="AK26" s="3">
        <v>6.867548089039764E-05</v>
      </c>
      <c r="AL26" s="3">
        <v>9.712179647769466E-05</v>
      </c>
      <c r="AM26" s="3">
        <v>0.001166404579479628</v>
      </c>
      <c r="AN26" s="3">
        <v>0.000688376730434015</v>
      </c>
      <c r="AO26" s="3">
        <v>0.0015027793979145736</v>
      </c>
      <c r="AQ26" s="3">
        <f t="shared" si="8"/>
        <v>0.0008616126636352426</v>
      </c>
      <c r="AR26" s="3">
        <f t="shared" si="9"/>
        <v>0.0003957981743772328</v>
      </c>
      <c r="AS26" s="3">
        <f t="shared" si="10"/>
        <v>0.0011559203985057644</v>
      </c>
      <c r="AT26" s="3">
        <f t="shared" si="11"/>
        <v>0.00094530212754736</v>
      </c>
      <c r="AV26" s="3">
        <f t="shared" si="12"/>
        <v>0</v>
      </c>
      <c r="AW26" s="3">
        <f t="shared" si="13"/>
        <v>0</v>
      </c>
      <c r="AX26" s="3">
        <f t="shared" si="14"/>
        <v>0</v>
      </c>
      <c r="AY26" s="3">
        <f t="shared" si="15"/>
        <v>0</v>
      </c>
    </row>
    <row r="27" spans="1:51" ht="12.75">
      <c r="A27" s="3" t="s">
        <v>30</v>
      </c>
      <c r="B27" s="3">
        <v>0</v>
      </c>
      <c r="C27" s="3">
        <v>0</v>
      </c>
      <c r="D27" s="3">
        <v>6.50096883800669E-05</v>
      </c>
      <c r="E27" s="3">
        <v>0.00011260008325849595</v>
      </c>
      <c r="G27" s="3">
        <v>0</v>
      </c>
      <c r="H27" s="3">
        <v>0</v>
      </c>
      <c r="I27" s="3">
        <v>0</v>
      </c>
      <c r="J27" s="3">
        <v>0</v>
      </c>
      <c r="L27" s="3">
        <v>0</v>
      </c>
      <c r="M27" s="3">
        <v>0</v>
      </c>
      <c r="N27" s="3">
        <v>0.00025364965064621334</v>
      </c>
      <c r="O27" s="3">
        <v>0.0003587147760350724</v>
      </c>
      <c r="P27" s="3">
        <v>0.0003605721283326204</v>
      </c>
      <c r="Q27" s="3">
        <v>0.00019659630806135542</v>
      </c>
      <c r="S27" s="3">
        <v>0</v>
      </c>
      <c r="T27" s="3">
        <v>0</v>
      </c>
      <c r="V27" s="3">
        <v>5.873361477626249E-05</v>
      </c>
      <c r="W27" s="3">
        <v>8.306187458378724E-05</v>
      </c>
      <c r="X27" s="3">
        <v>0</v>
      </c>
      <c r="Y27" s="3">
        <v>0</v>
      </c>
      <c r="AA27" s="3">
        <v>0.00019452093941008997</v>
      </c>
      <c r="AB27" s="3">
        <v>0.0002750941506793043</v>
      </c>
      <c r="AD27" s="3">
        <v>0.0007566275860143068</v>
      </c>
      <c r="AE27" s="3">
        <v>0.0006310024491033349</v>
      </c>
      <c r="AG27" s="3">
        <v>0.0008278412877858036</v>
      </c>
      <c r="AH27" s="3">
        <v>0.0003831714968428859</v>
      </c>
      <c r="AI27" s="3">
        <v>0.0008946462292012639</v>
      </c>
      <c r="AK27" s="3">
        <v>0.0003490521891830162</v>
      </c>
      <c r="AL27" s="3">
        <v>0.0004936343399186408</v>
      </c>
      <c r="AM27" s="3">
        <v>0.0008045529113203128</v>
      </c>
      <c r="AN27" s="3">
        <v>0.0005374546725814613</v>
      </c>
      <c r="AO27" s="3">
        <v>0</v>
      </c>
      <c r="AQ27" s="3">
        <f t="shared" si="8"/>
        <v>0.00030733325026504455</v>
      </c>
      <c r="AR27" s="3">
        <f t="shared" si="9"/>
        <v>0.0003829226545458217</v>
      </c>
      <c r="AS27" s="3">
        <f t="shared" si="10"/>
        <v>0.00031092460459607</v>
      </c>
      <c r="AT27" s="3">
        <f t="shared" si="11"/>
        <v>0.0004225055688881929</v>
      </c>
      <c r="AV27" s="3">
        <f t="shared" si="12"/>
        <v>0.00012019070944420679</v>
      </c>
      <c r="AW27" s="3">
        <f t="shared" si="13"/>
        <v>0.0002081764153551147</v>
      </c>
      <c r="AX27" s="3">
        <f t="shared" si="14"/>
        <v>2.9366807388131246E-05</v>
      </c>
      <c r="AY27" s="3">
        <f t="shared" si="15"/>
        <v>4.153093729189362E-05</v>
      </c>
    </row>
    <row r="28" spans="1:51" ht="12.75">
      <c r="A28" s="3" t="s">
        <v>28</v>
      </c>
      <c r="B28" s="3">
        <v>0.6749742614855441</v>
      </c>
      <c r="C28" s="3">
        <v>0.007139060216661558</v>
      </c>
      <c r="D28" s="3">
        <v>0.7010030046053025</v>
      </c>
      <c r="E28" s="3">
        <v>0.007869041950981098</v>
      </c>
      <c r="G28" s="3">
        <v>0.6858008276536691</v>
      </c>
      <c r="H28" s="3">
        <v>0.007201531720480777</v>
      </c>
      <c r="I28" s="3">
        <v>0.6778473038227334</v>
      </c>
      <c r="J28" s="3">
        <v>0.0002326514711376765</v>
      </c>
      <c r="L28" s="3">
        <v>0.8387184609760515</v>
      </c>
      <c r="M28" s="3">
        <v>0.010504033878862251</v>
      </c>
      <c r="N28" s="3">
        <v>0.8752036007896611</v>
      </c>
      <c r="O28" s="3">
        <v>0.0031198901452507556</v>
      </c>
      <c r="P28" s="3">
        <v>0.8189968579373307</v>
      </c>
      <c r="Q28" s="3">
        <v>0.0051043326624852755</v>
      </c>
      <c r="S28" s="3">
        <v>0.8250189552211391</v>
      </c>
      <c r="T28" s="3">
        <v>0.014423568274774626</v>
      </c>
      <c r="V28" s="3">
        <v>0.837906556185909</v>
      </c>
      <c r="W28" s="3">
        <v>0.026744253185739832</v>
      </c>
      <c r="X28" s="3">
        <v>0.7824823703708607</v>
      </c>
      <c r="Y28" s="3">
        <v>0.010932293011639357</v>
      </c>
      <c r="AA28" s="3">
        <v>0.7043540399565285</v>
      </c>
      <c r="AB28" s="3">
        <v>0.011465139334373806</v>
      </c>
      <c r="AD28" s="3">
        <v>0.6392876009733698</v>
      </c>
      <c r="AE28" s="3">
        <v>0.003491267194465209</v>
      </c>
      <c r="AG28" s="3">
        <v>0.6429877339606821</v>
      </c>
      <c r="AH28" s="3">
        <v>0.014326465690281408</v>
      </c>
      <c r="AI28" s="3">
        <v>0.6297055395624122</v>
      </c>
      <c r="AK28" s="3">
        <v>0.6709789435409381</v>
      </c>
      <c r="AL28" s="3">
        <v>0.019707700155211543</v>
      </c>
      <c r="AM28" s="3">
        <v>0.668425901800692</v>
      </c>
      <c r="AN28" s="3">
        <v>0.0009744857636551987</v>
      </c>
      <c r="AO28" s="3">
        <v>0.6253005381429397</v>
      </c>
      <c r="AQ28" s="3">
        <f t="shared" si="8"/>
        <v>0.6651300369102593</v>
      </c>
      <c r="AR28" s="3">
        <f t="shared" si="9"/>
        <v>0.03385741617745155</v>
      </c>
      <c r="AS28" s="3">
        <f t="shared" si="10"/>
        <v>0.6653648930606408</v>
      </c>
      <c r="AT28" s="3">
        <f t="shared" si="11"/>
        <v>0.024583696758373682</v>
      </c>
      <c r="AV28" s="3">
        <f t="shared" si="12"/>
        <v>0.8088327278431101</v>
      </c>
      <c r="AW28" s="3">
        <f t="shared" si="13"/>
        <v>0.023017871711138154</v>
      </c>
      <c r="AX28" s="3">
        <f t="shared" si="14"/>
        <v>0.8383125085809803</v>
      </c>
      <c r="AY28" s="3">
        <f t="shared" si="15"/>
        <v>0.0005741033827875893</v>
      </c>
    </row>
    <row r="29" spans="1:51" ht="12.75">
      <c r="A29" s="3" t="s">
        <v>23</v>
      </c>
      <c r="B29" s="3">
        <v>0.3263976096063146</v>
      </c>
      <c r="C29" s="3">
        <v>0.002569258784986688</v>
      </c>
      <c r="D29" s="3">
        <v>0.3033210813351739</v>
      </c>
      <c r="E29" s="3">
        <v>0.012631864708110323</v>
      </c>
      <c r="G29" s="3">
        <v>0.31285067426157454</v>
      </c>
      <c r="H29" s="3">
        <v>0.013201743277573126</v>
      </c>
      <c r="I29" s="3">
        <v>0.3196292230256471</v>
      </c>
      <c r="J29" s="3">
        <v>0.0012371861562399443</v>
      </c>
      <c r="L29" s="3">
        <v>0.1693252335658934</v>
      </c>
      <c r="M29" s="3">
        <v>0.015362611798649877</v>
      </c>
      <c r="N29" s="3">
        <v>0.1318686193643614</v>
      </c>
      <c r="O29" s="3">
        <v>0.004073847070407012</v>
      </c>
      <c r="P29" s="3">
        <v>0.18216603407844598</v>
      </c>
      <c r="Q29" s="3">
        <v>0.003932024207380773</v>
      </c>
      <c r="S29" s="3">
        <v>0.18190953299701845</v>
      </c>
      <c r="T29" s="3">
        <v>0.00936984944604481</v>
      </c>
      <c r="V29" s="3">
        <v>0.16166069504751532</v>
      </c>
      <c r="W29" s="3">
        <v>0.01617819395150574</v>
      </c>
      <c r="X29" s="3">
        <v>0.21576057662824397</v>
      </c>
      <c r="Y29" s="3">
        <v>0.008741574666429788</v>
      </c>
      <c r="AA29" s="3">
        <v>0.3039396698124327</v>
      </c>
      <c r="AB29" s="3">
        <v>0.0013916754046839825</v>
      </c>
      <c r="AD29" s="3">
        <v>0.3365494074726703</v>
      </c>
      <c r="AE29" s="3">
        <v>0.0018551294480374132</v>
      </c>
      <c r="AG29" s="3">
        <v>0.3307226797974718</v>
      </c>
      <c r="AH29" s="3">
        <v>0.011198771100335903</v>
      </c>
      <c r="AI29" s="3">
        <v>0.3397762224902286</v>
      </c>
      <c r="AK29" s="3">
        <v>0.2978053463446423</v>
      </c>
      <c r="AL29" s="3">
        <v>0.013994907621300479</v>
      </c>
      <c r="AM29" s="3">
        <v>0.2940396035507293</v>
      </c>
      <c r="AN29" s="3">
        <v>0.003798302504279502</v>
      </c>
      <c r="AO29" s="3">
        <v>0.33244105086220793</v>
      </c>
      <c r="AQ29" s="3">
        <f>AVERAGE(D29,I29,AA29,AD29,AO29,AG29)</f>
        <v>0.32110051871760065</v>
      </c>
      <c r="AR29" s="3">
        <f>STDEV(D29,I29,AA29,AD29,AO29,AG29)</f>
        <v>0.014646703770686257</v>
      </c>
      <c r="AS29" s="3">
        <f>AVERAGE(B29,G29,AI29:AK29)</f>
        <v>0.31920746317569004</v>
      </c>
      <c r="AT29" s="3">
        <f>STDEV(B29,G29,AI29:AK29)</f>
        <v>0.018011398572215225</v>
      </c>
      <c r="AV29" s="3">
        <f>AVERAGE(P29,S29,X29)</f>
        <v>0.1932787145679028</v>
      </c>
      <c r="AW29" s="3">
        <f>STDEV(P29,S29,X29)</f>
        <v>0.019470286065601354</v>
      </c>
      <c r="AX29" s="3">
        <f>AVERAGE(L29,V29)</f>
        <v>0.16549296430670435</v>
      </c>
      <c r="AY29" s="3">
        <f>STDEV(L29,V29)</f>
        <v>0.00541964716101064</v>
      </c>
    </row>
    <row r="30" spans="1:51" ht="12.75">
      <c r="A30" s="3" t="s">
        <v>27</v>
      </c>
      <c r="B30" s="3">
        <v>0.002013488001445852</v>
      </c>
      <c r="C30" s="3">
        <v>0.0006053241613141059</v>
      </c>
      <c r="D30" s="3">
        <v>0.0018554860786613933</v>
      </c>
      <c r="E30" s="3">
        <v>0.0005909440898395881</v>
      </c>
      <c r="G30" s="3">
        <v>0.0023187416737359638</v>
      </c>
      <c r="H30" s="3">
        <v>0.0009622139148570948</v>
      </c>
      <c r="I30" s="3">
        <v>0.0022420949339578464</v>
      </c>
      <c r="J30" s="3">
        <v>0.00020142168827135904</v>
      </c>
      <c r="L30" s="3">
        <v>0.0007899028600077255</v>
      </c>
      <c r="M30" s="3">
        <v>4.0696885689635414E-05</v>
      </c>
      <c r="N30" s="3">
        <v>0.0010313949602318603</v>
      </c>
      <c r="O30" s="3">
        <v>3.755820203109708E-05</v>
      </c>
      <c r="P30" s="3">
        <v>0.0013409736417650288</v>
      </c>
      <c r="Q30" s="3">
        <v>0.00023875264664417856</v>
      </c>
      <c r="S30" s="3">
        <v>0.0009700508617489785</v>
      </c>
      <c r="T30" s="3">
        <v>0.0007057817915839588</v>
      </c>
      <c r="V30" s="3">
        <v>0.0009735726012322383</v>
      </c>
      <c r="W30" s="3">
        <v>0.00020782325435763155</v>
      </c>
      <c r="X30" s="3">
        <v>0.0014433404525914272</v>
      </c>
      <c r="Y30" s="3">
        <v>0.0005327576135874057</v>
      </c>
      <c r="AA30" s="3">
        <v>0.002765928785564429</v>
      </c>
      <c r="AB30" s="3">
        <v>0.00034831218960768094</v>
      </c>
      <c r="AD30" s="3">
        <v>0.0017241235165175632</v>
      </c>
      <c r="AE30" s="3">
        <v>0.0009506418471861463</v>
      </c>
      <c r="AG30" s="3">
        <v>0.0020850310812511354</v>
      </c>
      <c r="AH30" s="3">
        <v>0.0005658459874623457</v>
      </c>
      <c r="AI30" s="3">
        <v>0.0026363848957588697</v>
      </c>
      <c r="AK30" s="3">
        <v>0.0014950716305560637</v>
      </c>
      <c r="AL30" s="3">
        <v>0.00046213903548949885</v>
      </c>
      <c r="AM30" s="3">
        <v>0.001779236838258485</v>
      </c>
      <c r="AN30" s="3">
        <v>0.00015261245298652326</v>
      </c>
      <c r="AO30" s="3">
        <v>0.001286012611263921</v>
      </c>
      <c r="AQ30" s="3">
        <f t="shared" si="8"/>
        <v>0.001993112834536048</v>
      </c>
      <c r="AR30" s="3">
        <f t="shared" si="9"/>
        <v>0.0005017913205641735</v>
      </c>
      <c r="AS30" s="3">
        <f t="shared" si="10"/>
        <v>0.002115921550374187</v>
      </c>
      <c r="AT30" s="3">
        <f t="shared" si="11"/>
        <v>0.000485786424681233</v>
      </c>
      <c r="AV30" s="3">
        <f t="shared" si="12"/>
        <v>0.0012514549853684784</v>
      </c>
      <c r="AW30" s="3">
        <f t="shared" si="13"/>
        <v>0.00024901998229506783</v>
      </c>
      <c r="AX30" s="3">
        <f t="shared" si="14"/>
        <v>0.0008817377306199819</v>
      </c>
      <c r="AY30" s="3">
        <f t="shared" si="15"/>
        <v>0.00012987411951863136</v>
      </c>
    </row>
    <row r="32" spans="1:51" ht="12.75">
      <c r="A32" s="3" t="s">
        <v>32</v>
      </c>
      <c r="B32" s="3">
        <v>5</v>
      </c>
      <c r="C32" s="3">
        <v>8.881784197001252E-16</v>
      </c>
      <c r="D32" s="3">
        <v>5</v>
      </c>
      <c r="E32" s="3">
        <v>6.280369834735101E-16</v>
      </c>
      <c r="G32" s="3">
        <v>5</v>
      </c>
      <c r="H32" s="3">
        <v>0</v>
      </c>
      <c r="I32" s="3">
        <v>5</v>
      </c>
      <c r="J32" s="3">
        <v>8.881784197001252E-16</v>
      </c>
      <c r="L32" s="3">
        <v>5</v>
      </c>
      <c r="M32" s="3">
        <v>0</v>
      </c>
      <c r="N32" s="3">
        <v>5</v>
      </c>
      <c r="O32" s="3">
        <v>8.881784197001252E-16</v>
      </c>
      <c r="P32" s="3">
        <v>5</v>
      </c>
      <c r="Q32" s="3">
        <v>8.881784197001252E-16</v>
      </c>
      <c r="S32" s="3">
        <v>5</v>
      </c>
      <c r="T32" s="3">
        <v>1.2560739669470201E-15</v>
      </c>
      <c r="V32" s="3">
        <v>5</v>
      </c>
      <c r="W32" s="3">
        <v>0</v>
      </c>
      <c r="X32" s="3">
        <v>5</v>
      </c>
      <c r="Y32" s="3">
        <v>6.280369834735101E-16</v>
      </c>
      <c r="AA32" s="3">
        <v>5</v>
      </c>
      <c r="AB32" s="3">
        <v>0</v>
      </c>
      <c r="AD32" s="3">
        <v>5</v>
      </c>
      <c r="AE32" s="3">
        <v>0</v>
      </c>
      <c r="AG32" s="3">
        <v>5</v>
      </c>
      <c r="AH32" s="3">
        <v>8.881784197001252E-16</v>
      </c>
      <c r="AI32" s="3">
        <v>5</v>
      </c>
      <c r="AK32" s="3">
        <v>5</v>
      </c>
      <c r="AL32" s="3">
        <v>8.881784197001252E-16</v>
      </c>
      <c r="AM32" s="3">
        <v>5</v>
      </c>
      <c r="AN32" s="3">
        <v>0</v>
      </c>
      <c r="AO32" s="3">
        <v>5</v>
      </c>
      <c r="AQ32" s="3">
        <f aca="true" t="shared" si="16" ref="AQ32:AQ37">AVERAGE(D32,I32,AA32,AD32,AO32,AG32)</f>
        <v>5</v>
      </c>
      <c r="AR32" s="3">
        <f aca="true" t="shared" si="17" ref="AR32:AR37">STDEV(D32,I32,AA32,AD32,AO32,AG32)</f>
        <v>0</v>
      </c>
      <c r="AS32" s="3">
        <f aca="true" t="shared" si="18" ref="AS32:AS37">AVERAGE(B32,G32,AI32:AK32)</f>
        <v>5</v>
      </c>
      <c r="AT32" s="3">
        <f aca="true" t="shared" si="19" ref="AT32:AT37">STDEV(B32,G32,AI32:AK32)</f>
        <v>0</v>
      </c>
      <c r="AV32" s="3">
        <f aca="true" t="shared" si="20" ref="AV32:AV37">AVERAGE(P32,S32,X32)</f>
        <v>5</v>
      </c>
      <c r="AW32" s="3">
        <f aca="true" t="shared" si="21" ref="AW32:AW37">STDEV(P32,S32,X32)</f>
        <v>0</v>
      </c>
      <c r="AX32" s="3">
        <f aca="true" t="shared" si="22" ref="AX32:AX37">AVERAGE(L32,V32)</f>
        <v>5</v>
      </c>
      <c r="AY32" s="3">
        <f aca="true" t="shared" si="23" ref="AY32:AY37">STDEV(L32,V32)</f>
        <v>0</v>
      </c>
    </row>
    <row r="34" spans="1:51" ht="12.75">
      <c r="A34" s="3" t="s">
        <v>33</v>
      </c>
      <c r="B34" s="3">
        <v>67.26881355245034</v>
      </c>
      <c r="C34" s="3">
        <v>0.44571144603755825</v>
      </c>
      <c r="D34" s="3">
        <v>69.67412602376471</v>
      </c>
      <c r="E34" s="3">
        <v>1.127418836107175</v>
      </c>
      <c r="G34" s="3">
        <v>68.51628626199184</v>
      </c>
      <c r="H34" s="3">
        <v>1.0643054251755135</v>
      </c>
      <c r="I34" s="3">
        <v>67.8038841902658</v>
      </c>
      <c r="J34" s="3">
        <v>0.09007807198373746</v>
      </c>
      <c r="L34" s="3">
        <v>83.14087774172944</v>
      </c>
      <c r="M34" s="3">
        <v>1.4382612252933942</v>
      </c>
      <c r="N34" s="3">
        <v>86.81700643830682</v>
      </c>
      <c r="O34" s="3">
        <v>0.388400559724001</v>
      </c>
      <c r="P34" s="3">
        <v>81.69507798234763</v>
      </c>
      <c r="Q34" s="3">
        <v>0.367349751148608</v>
      </c>
      <c r="S34" s="3">
        <v>81.85303271340413</v>
      </c>
      <c r="T34" s="3">
        <v>1.0779507587459727</v>
      </c>
      <c r="V34" s="3">
        <v>83.73582735850911</v>
      </c>
      <c r="W34" s="3">
        <v>1.7713073892742097</v>
      </c>
      <c r="X34" s="3">
        <v>78.27143322376502</v>
      </c>
      <c r="Y34" s="3">
        <v>0.9106034624040789</v>
      </c>
      <c r="AA34" s="3">
        <v>69.66279147122344</v>
      </c>
      <c r="AB34" s="3">
        <v>0.4159041671201767</v>
      </c>
      <c r="AD34" s="3">
        <v>65.39593269772396</v>
      </c>
      <c r="AE34" s="3">
        <v>0.18409268674318915</v>
      </c>
      <c r="AG34" s="3">
        <v>65.89217174184736</v>
      </c>
      <c r="AH34" s="3">
        <v>1.1832513980126644</v>
      </c>
      <c r="AI34" s="3">
        <v>64.7766469064626</v>
      </c>
      <c r="AK34" s="3">
        <v>69.14868748894791</v>
      </c>
      <c r="AL34" s="3">
        <v>1.656939518051357</v>
      </c>
      <c r="AM34" s="3">
        <v>69.32192889688264</v>
      </c>
      <c r="AN34" s="3">
        <v>0.23422797223754252</v>
      </c>
      <c r="AO34" s="3">
        <v>65.20151631600747</v>
      </c>
      <c r="AQ34" s="3">
        <f t="shared" si="16"/>
        <v>67.27173707347212</v>
      </c>
      <c r="AR34" s="3">
        <f t="shared" si="17"/>
        <v>2.072652932854128</v>
      </c>
      <c r="AS34" s="3">
        <f t="shared" si="18"/>
        <v>67.42760855246317</v>
      </c>
      <c r="AT34" s="3">
        <f t="shared" si="19"/>
        <v>1.9321961047326501</v>
      </c>
      <c r="AV34" s="3">
        <f t="shared" si="20"/>
        <v>80.60651463983892</v>
      </c>
      <c r="AW34" s="3">
        <f t="shared" si="21"/>
        <v>2.0237814454719216</v>
      </c>
      <c r="AX34" s="3">
        <f t="shared" si="22"/>
        <v>83.43835255011928</v>
      </c>
      <c r="AY34" s="3">
        <f t="shared" si="23"/>
        <v>0.420692908487122</v>
      </c>
    </row>
    <row r="35" spans="1:51" ht="12.75">
      <c r="A35" s="3" t="s">
        <v>5</v>
      </c>
      <c r="B35" s="3">
        <v>32.53039623692011</v>
      </c>
      <c r="C35" s="3">
        <v>0.3845899199925128</v>
      </c>
      <c r="D35" s="3">
        <v>30.141675386714407</v>
      </c>
      <c r="E35" s="3">
        <v>1.0700905957966547</v>
      </c>
      <c r="G35" s="3">
        <v>31.251819477873</v>
      </c>
      <c r="H35" s="3">
        <v>1.1616006992808312</v>
      </c>
      <c r="I35" s="3">
        <v>31.971859738421905</v>
      </c>
      <c r="J35" s="3">
        <v>0.07030512952957363</v>
      </c>
      <c r="L35" s="3">
        <v>16.780813105110077</v>
      </c>
      <c r="M35" s="3">
        <v>1.4426692592487953</v>
      </c>
      <c r="N35" s="3">
        <v>13.080681414238727</v>
      </c>
      <c r="O35" s="3">
        <v>0.39221919390726867</v>
      </c>
      <c r="P35" s="3">
        <v>18.17117567031406</v>
      </c>
      <c r="Q35" s="3">
        <v>0.3906458520152812</v>
      </c>
      <c r="S35" s="3">
        <v>18.05057045818163</v>
      </c>
      <c r="T35" s="3">
        <v>1.0075098326545866</v>
      </c>
      <c r="V35" s="3">
        <v>16.166974203071526</v>
      </c>
      <c r="W35" s="3">
        <v>1.791031842701418</v>
      </c>
      <c r="X35" s="3">
        <v>21.584263236567725</v>
      </c>
      <c r="Y35" s="3">
        <v>0.9241488125058948</v>
      </c>
      <c r="AA35" s="3">
        <v>30.063804233826637</v>
      </c>
      <c r="AB35" s="3">
        <v>0.44753618899764014</v>
      </c>
      <c r="AD35" s="3">
        <v>34.42782545727984</v>
      </c>
      <c r="AE35" s="3">
        <v>0.2808726044562864</v>
      </c>
      <c r="AG35" s="3">
        <v>33.89451251980646</v>
      </c>
      <c r="AH35" s="3">
        <v>1.1754120129517893</v>
      </c>
      <c r="AI35" s="3">
        <v>34.95215304403365</v>
      </c>
      <c r="AK35" s="3">
        <v>30.69709466111656</v>
      </c>
      <c r="AL35" s="3">
        <v>1.6084754880956877</v>
      </c>
      <c r="AM35" s="3">
        <v>30.493502877487412</v>
      </c>
      <c r="AN35" s="3">
        <v>0.24973766341705228</v>
      </c>
      <c r="AO35" s="3">
        <v>34.66438820967078</v>
      </c>
      <c r="AQ35" s="3">
        <f t="shared" si="16"/>
        <v>32.52734425762</v>
      </c>
      <c r="AR35" s="3">
        <f t="shared" si="17"/>
        <v>2.1031853537858436</v>
      </c>
      <c r="AS35" s="3">
        <f t="shared" si="18"/>
        <v>32.35786585498583</v>
      </c>
      <c r="AT35" s="3">
        <f t="shared" si="19"/>
        <v>1.8922290469759346</v>
      </c>
      <c r="AV35" s="3">
        <f t="shared" si="20"/>
        <v>19.268669788354472</v>
      </c>
      <c r="AW35" s="3">
        <f t="shared" si="21"/>
        <v>2.0062692160710736</v>
      </c>
      <c r="AX35" s="3">
        <f t="shared" si="22"/>
        <v>16.4738936540908</v>
      </c>
      <c r="AY35" s="3">
        <f t="shared" si="23"/>
        <v>0.4340496501875932</v>
      </c>
    </row>
    <row r="36" spans="1:51" ht="12.75">
      <c r="A36" s="3" t="s">
        <v>34</v>
      </c>
      <c r="B36" s="3">
        <v>0.2007902106295487</v>
      </c>
      <c r="C36" s="3">
        <v>0.06112152604357413</v>
      </c>
      <c r="D36" s="3">
        <v>0.18419858952087864</v>
      </c>
      <c r="E36" s="3">
        <v>0.0574789320578648</v>
      </c>
      <c r="G36" s="3">
        <v>0.2318942601351513</v>
      </c>
      <c r="H36" s="3">
        <v>0.09729527410557916</v>
      </c>
      <c r="I36" s="3">
        <v>0.22425607131229314</v>
      </c>
      <c r="J36" s="3">
        <v>0.019772942454170314</v>
      </c>
      <c r="L36" s="3">
        <v>0.07830915316046105</v>
      </c>
      <c r="M36" s="3">
        <v>0.0044080339554748126</v>
      </c>
      <c r="N36" s="3">
        <v>0.10231214745444693</v>
      </c>
      <c r="O36" s="3">
        <v>0.0038186341827182685</v>
      </c>
      <c r="P36" s="3">
        <v>0.13374634733832388</v>
      </c>
      <c r="Q36" s="3">
        <v>0.023727624983411678</v>
      </c>
      <c r="S36" s="3">
        <v>0.09639682841423074</v>
      </c>
      <c r="T36" s="3">
        <v>0.07044092609136406</v>
      </c>
      <c r="V36" s="3">
        <v>0.09719843841934483</v>
      </c>
      <c r="W36" s="3">
        <v>0.019724453427619217</v>
      </c>
      <c r="X36" s="3">
        <v>0.14430353966726425</v>
      </c>
      <c r="Y36" s="3">
        <v>0.053021631920511306</v>
      </c>
      <c r="AA36" s="3">
        <v>0.2734042949499248</v>
      </c>
      <c r="AB36" s="3">
        <v>0.0316320218800035</v>
      </c>
      <c r="AD36" s="3">
        <v>0.17624184499619594</v>
      </c>
      <c r="AE36" s="3">
        <v>0.0967799177126667</v>
      </c>
      <c r="AG36" s="3">
        <v>0.21331573834616782</v>
      </c>
      <c r="AH36" s="3">
        <v>0.05588175850961572</v>
      </c>
      <c r="AI36" s="3">
        <v>0.27120004950373694</v>
      </c>
      <c r="AK36" s="3">
        <v>0.1542178499355167</v>
      </c>
      <c r="AL36" s="3">
        <v>0.04846402995602709</v>
      </c>
      <c r="AM36" s="3">
        <v>0.18456822562993866</v>
      </c>
      <c r="AN36" s="3">
        <v>0.01663709990487665</v>
      </c>
      <c r="AO36" s="3">
        <v>0.1340954743217386</v>
      </c>
      <c r="AQ36" s="3">
        <f t="shared" si="16"/>
        <v>0.2009186689078665</v>
      </c>
      <c r="AR36" s="3">
        <f t="shared" si="17"/>
        <v>0.04755277845115583</v>
      </c>
      <c r="AS36" s="3">
        <f t="shared" si="18"/>
        <v>0.2145255925509884</v>
      </c>
      <c r="AT36" s="3">
        <f t="shared" si="19"/>
        <v>0.04946159864123517</v>
      </c>
      <c r="AV36" s="3">
        <f t="shared" si="20"/>
        <v>0.1248155718066063</v>
      </c>
      <c r="AW36" s="3">
        <f t="shared" si="21"/>
        <v>0.025171060952387816</v>
      </c>
      <c r="AX36" s="3">
        <f t="shared" si="22"/>
        <v>0.08775379578990294</v>
      </c>
      <c r="AY36" s="3">
        <f t="shared" si="23"/>
        <v>0.013356741698323767</v>
      </c>
    </row>
    <row r="37" spans="1:51" ht="12.75">
      <c r="A37" s="3" t="s">
        <v>32</v>
      </c>
      <c r="B37" s="3">
        <v>100</v>
      </c>
      <c r="C37" s="3">
        <v>1.4210854715202004E-14</v>
      </c>
      <c r="D37" s="3">
        <v>100</v>
      </c>
      <c r="E37" s="3">
        <v>0</v>
      </c>
      <c r="G37" s="3">
        <v>100</v>
      </c>
      <c r="H37" s="3">
        <v>2.0097183471152322E-14</v>
      </c>
      <c r="I37" s="3">
        <v>100</v>
      </c>
      <c r="J37" s="3">
        <v>1.4210854715202004E-14</v>
      </c>
      <c r="L37" s="3">
        <v>100</v>
      </c>
      <c r="M37" s="3">
        <v>1.4210854715202004E-14</v>
      </c>
      <c r="N37" s="3">
        <v>100</v>
      </c>
      <c r="O37" s="3">
        <v>2.0097183471152322E-14</v>
      </c>
      <c r="P37" s="3">
        <v>100</v>
      </c>
      <c r="Q37" s="3">
        <v>1.0048591735576161E-14</v>
      </c>
      <c r="S37" s="3">
        <v>100</v>
      </c>
      <c r="T37" s="3">
        <v>1.4210854715202004E-14</v>
      </c>
      <c r="V37" s="3">
        <v>100</v>
      </c>
      <c r="W37" s="3">
        <v>3.1776437161565096E-14</v>
      </c>
      <c r="X37" s="3">
        <v>100</v>
      </c>
      <c r="Y37" s="3">
        <v>2.0097183471152322E-14</v>
      </c>
      <c r="AA37" s="3">
        <v>100</v>
      </c>
      <c r="AB37" s="3">
        <v>0</v>
      </c>
      <c r="AD37" s="3">
        <v>100</v>
      </c>
      <c r="AE37" s="3">
        <v>1.4210854715202004E-14</v>
      </c>
      <c r="AG37" s="3">
        <v>100</v>
      </c>
      <c r="AH37" s="3">
        <v>1.0048591735576161E-14</v>
      </c>
      <c r="AI37" s="3">
        <v>100</v>
      </c>
      <c r="AK37" s="3">
        <v>100</v>
      </c>
      <c r="AL37" s="3">
        <v>0</v>
      </c>
      <c r="AM37" s="3">
        <v>100</v>
      </c>
      <c r="AN37" s="3">
        <v>1.0048591735576161E-14</v>
      </c>
      <c r="AO37" s="3">
        <v>100</v>
      </c>
      <c r="AQ37" s="3">
        <f t="shared" si="16"/>
        <v>100</v>
      </c>
      <c r="AR37" s="3">
        <f t="shared" si="17"/>
        <v>0</v>
      </c>
      <c r="AS37" s="3">
        <f t="shared" si="18"/>
        <v>100</v>
      </c>
      <c r="AT37" s="3">
        <f t="shared" si="19"/>
        <v>0</v>
      </c>
      <c r="AV37" s="3">
        <f t="shared" si="20"/>
        <v>100</v>
      </c>
      <c r="AW37" s="3">
        <f t="shared" si="21"/>
        <v>0</v>
      </c>
      <c r="AX37" s="3">
        <f t="shared" si="22"/>
        <v>100</v>
      </c>
      <c r="AY37" s="3">
        <f t="shared" si="23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3.8515625" style="8" customWidth="1"/>
    <col min="2" max="4" width="6.421875" style="2" customWidth="1"/>
    <col min="5" max="6" width="8.00390625" style="2" customWidth="1"/>
    <col min="7" max="9" width="6.421875" style="2" customWidth="1"/>
    <col min="10" max="12" width="7.57421875" style="2" customWidth="1"/>
    <col min="13" max="16" width="6.421875" style="2" customWidth="1"/>
    <col min="17" max="16384" width="11.421875" style="8" customWidth="1"/>
  </cols>
  <sheetData>
    <row r="1" ht="15">
      <c r="A1" s="16" t="s">
        <v>99</v>
      </c>
    </row>
    <row r="2" spans="1:15" ht="12.75">
      <c r="A2" s="7" t="s">
        <v>84</v>
      </c>
      <c r="O2" s="2" t="s">
        <v>40</v>
      </c>
    </row>
    <row r="3" ht="12.75">
      <c r="A3" s="8" t="s">
        <v>72</v>
      </c>
    </row>
    <row r="4" spans="2:15" ht="12.75">
      <c r="B4" s="2" t="s">
        <v>67</v>
      </c>
      <c r="C4" s="2" t="s">
        <v>67</v>
      </c>
      <c r="D4" s="2" t="s">
        <v>67</v>
      </c>
      <c r="E4" s="2" t="s">
        <v>67</v>
      </c>
      <c r="F4" s="2" t="s">
        <v>67</v>
      </c>
      <c r="G4" s="2" t="s">
        <v>67</v>
      </c>
      <c r="J4" s="2" t="s">
        <v>67</v>
      </c>
      <c r="K4" s="2" t="s">
        <v>67</v>
      </c>
      <c r="L4" s="2" t="s">
        <v>67</v>
      </c>
      <c r="O4" s="2" t="s">
        <v>67</v>
      </c>
    </row>
    <row r="5" ht="12.75">
      <c r="O5" s="2" t="s">
        <v>42</v>
      </c>
    </row>
    <row r="6" spans="1:16" ht="12.75">
      <c r="A6" s="3" t="s">
        <v>38</v>
      </c>
      <c r="B6" s="2" t="s">
        <v>6</v>
      </c>
      <c r="C6" s="2" t="s">
        <v>3</v>
      </c>
      <c r="D6" s="3" t="s">
        <v>66</v>
      </c>
      <c r="E6" s="2" t="s">
        <v>6</v>
      </c>
      <c r="F6" s="2" t="s">
        <v>6</v>
      </c>
      <c r="G6" s="2" t="s">
        <v>4</v>
      </c>
      <c r="H6" s="3" t="s">
        <v>66</v>
      </c>
      <c r="I6" s="3"/>
      <c r="J6" s="2" t="s">
        <v>6</v>
      </c>
      <c r="K6" s="2" t="s">
        <v>6</v>
      </c>
      <c r="L6" s="2" t="s">
        <v>4</v>
      </c>
      <c r="M6" s="3" t="s">
        <v>66</v>
      </c>
      <c r="N6" s="3"/>
      <c r="O6" s="2" t="s">
        <v>2</v>
      </c>
      <c r="P6" s="3" t="s">
        <v>66</v>
      </c>
    </row>
    <row r="7" spans="1:12" ht="12.75">
      <c r="A7" s="9"/>
      <c r="B7" s="2" t="s">
        <v>8</v>
      </c>
      <c r="C7" s="2" t="s">
        <v>35</v>
      </c>
      <c r="E7" s="2" t="s">
        <v>53</v>
      </c>
      <c r="F7" s="2" t="s">
        <v>53</v>
      </c>
      <c r="G7" s="2" t="s">
        <v>53</v>
      </c>
      <c r="J7" s="2" t="s">
        <v>11</v>
      </c>
      <c r="K7" s="2" t="s">
        <v>11</v>
      </c>
      <c r="L7" s="2" t="s">
        <v>11</v>
      </c>
    </row>
    <row r="8" ht="12.75">
      <c r="A8" s="9"/>
    </row>
    <row r="9" spans="1:16" ht="12.75">
      <c r="A9" s="9" t="s">
        <v>16</v>
      </c>
      <c r="B9" s="3">
        <v>49.484</v>
      </c>
      <c r="C9" s="3">
        <v>48.14033333333333</v>
      </c>
      <c r="D9" s="3">
        <v>0.3046593726338347</v>
      </c>
      <c r="E9" s="3">
        <v>48.177</v>
      </c>
      <c r="F9" s="3">
        <v>49.146</v>
      </c>
      <c r="G9" s="3">
        <v>49.185</v>
      </c>
      <c r="H9" s="3">
        <v>0.26162950903682003</v>
      </c>
      <c r="I9" s="3"/>
      <c r="J9" s="3">
        <v>50.84</v>
      </c>
      <c r="K9" s="3">
        <v>49.803</v>
      </c>
      <c r="L9" s="3">
        <v>50.376999999999995</v>
      </c>
      <c r="M9" s="3">
        <v>0.09192388155425299</v>
      </c>
      <c r="N9" s="3"/>
      <c r="O9" s="3">
        <f>AVERAGE(B9,C9,E9:F9,G9,J9:K9,L9)</f>
        <v>49.39404166666667</v>
      </c>
      <c r="P9" s="3">
        <f>STDEV((B9,C9,E9,G9,J9,L9))</f>
        <v>1.1097254448573672</v>
      </c>
    </row>
    <row r="10" spans="1:16" ht="12.75">
      <c r="A10" s="9" t="s">
        <v>19</v>
      </c>
      <c r="B10" s="3">
        <v>0.048</v>
      </c>
      <c r="C10" s="3">
        <v>0.042666666666666665</v>
      </c>
      <c r="D10" s="3">
        <v>0.00404145188432738</v>
      </c>
      <c r="E10" s="3">
        <v>0.045</v>
      </c>
      <c r="F10" s="3">
        <v>0.048</v>
      </c>
      <c r="G10" s="3">
        <v>0.0485</v>
      </c>
      <c r="H10" s="3">
        <v>0.004949747468305832</v>
      </c>
      <c r="I10" s="3"/>
      <c r="J10" s="3">
        <v>0.01</v>
      </c>
      <c r="K10" s="3">
        <v>0.038</v>
      </c>
      <c r="L10" s="3">
        <v>0.024</v>
      </c>
      <c r="M10" s="3">
        <v>0.012727922061357857</v>
      </c>
      <c r="N10" s="3"/>
      <c r="O10" s="3">
        <f aca="true" t="shared" si="0" ref="O10:O17">AVERAGE(B10,C10,E10:F10,G10,J10:K10,L10)</f>
        <v>0.03802083333333333</v>
      </c>
      <c r="P10" s="3">
        <f>STDEV((B10,C10,E10,G10,J10,L10))</f>
        <v>0.015779176385585132</v>
      </c>
    </row>
    <row r="11" spans="1:16" ht="12.75">
      <c r="A11" s="9" t="s">
        <v>15</v>
      </c>
      <c r="B11" s="3">
        <v>31.703</v>
      </c>
      <c r="C11" s="3">
        <v>32.54966666666667</v>
      </c>
      <c r="D11" s="3">
        <v>0.293431990985013</v>
      </c>
      <c r="E11" s="3">
        <v>32.29</v>
      </c>
      <c r="F11" s="3">
        <v>31.595</v>
      </c>
      <c r="G11" s="3">
        <v>31.3775</v>
      </c>
      <c r="H11" s="3">
        <v>0.010606601717798614</v>
      </c>
      <c r="I11" s="3"/>
      <c r="J11" s="3">
        <v>31.364</v>
      </c>
      <c r="K11" s="3">
        <v>31.897</v>
      </c>
      <c r="L11" s="3">
        <v>31.579</v>
      </c>
      <c r="M11" s="3">
        <v>0.05232590180780315</v>
      </c>
      <c r="N11" s="3"/>
      <c r="O11" s="3">
        <f t="shared" si="0"/>
        <v>31.794395833333333</v>
      </c>
      <c r="P11" s="3">
        <f>STDEV((B11,C11,E11,G11,J11,L11))</f>
        <v>0.49563844816174324</v>
      </c>
    </row>
    <row r="12" spans="1:16" ht="12.75">
      <c r="A12" s="9" t="s">
        <v>21</v>
      </c>
      <c r="B12" s="3">
        <v>0.78</v>
      </c>
      <c r="C12" s="3">
        <v>0.757</v>
      </c>
      <c r="D12" s="3">
        <v>0.02944486372867574</v>
      </c>
      <c r="E12" s="3">
        <v>0.774</v>
      </c>
      <c r="F12" s="3">
        <v>0.742</v>
      </c>
      <c r="G12" s="3">
        <v>0.6755</v>
      </c>
      <c r="H12" s="3">
        <v>0.08414570696119943</v>
      </c>
      <c r="I12" s="3"/>
      <c r="J12" s="3">
        <v>0.907</v>
      </c>
      <c r="K12" s="3">
        <v>0.601</v>
      </c>
      <c r="L12" s="3">
        <v>0.722</v>
      </c>
      <c r="M12" s="3">
        <v>0</v>
      </c>
      <c r="N12" s="3"/>
      <c r="O12" s="3">
        <f t="shared" si="0"/>
        <v>0.7448125000000001</v>
      </c>
      <c r="P12" s="3">
        <f>STDEV((B12,C12,E12,G12,J12,L12))</f>
        <v>0.0778265700130757</v>
      </c>
    </row>
    <row r="13" spans="1:16" ht="12.75">
      <c r="A13" s="9" t="s">
        <v>14</v>
      </c>
      <c r="B13" s="3">
        <v>0</v>
      </c>
      <c r="C13" s="3">
        <v>0</v>
      </c>
      <c r="D13" s="3">
        <v>0</v>
      </c>
      <c r="E13" s="3">
        <v>0</v>
      </c>
      <c r="F13" s="3">
        <v>0.002</v>
      </c>
      <c r="G13" s="3">
        <v>0</v>
      </c>
      <c r="H13" s="3">
        <v>0</v>
      </c>
      <c r="I13" s="3"/>
      <c r="J13" s="3">
        <v>0</v>
      </c>
      <c r="K13" s="3">
        <v>0.05</v>
      </c>
      <c r="L13" s="3">
        <v>0</v>
      </c>
      <c r="M13" s="3">
        <v>0</v>
      </c>
      <c r="N13" s="3"/>
      <c r="O13" s="3">
        <f t="shared" si="0"/>
        <v>0.006500000000000001</v>
      </c>
      <c r="P13" s="3">
        <f>STDEV((B13,C13,E13,G13,J13,L13))</f>
        <v>0</v>
      </c>
    </row>
    <row r="14" spans="1:16" ht="12.75">
      <c r="A14" s="9" t="s">
        <v>20</v>
      </c>
      <c r="B14" s="3">
        <v>0</v>
      </c>
      <c r="C14" s="3">
        <v>0.038</v>
      </c>
      <c r="D14" s="3">
        <v>0.011135528725660062</v>
      </c>
      <c r="E14" s="3">
        <v>0.048</v>
      </c>
      <c r="F14" s="3">
        <v>0</v>
      </c>
      <c r="G14" s="3">
        <v>0</v>
      </c>
      <c r="H14" s="3">
        <v>0</v>
      </c>
      <c r="I14" s="3"/>
      <c r="J14" s="3">
        <v>0.017</v>
      </c>
      <c r="K14" s="3">
        <v>0.028</v>
      </c>
      <c r="L14" s="3">
        <v>0.014</v>
      </c>
      <c r="M14" s="3">
        <v>0.019798989873223333</v>
      </c>
      <c r="N14" s="3"/>
      <c r="O14" s="3">
        <f t="shared" si="0"/>
        <v>0.018125000000000002</v>
      </c>
      <c r="P14" s="3">
        <f>STDEV((B14,C14,E14,G14,J14,L14))</f>
        <v>0.019756011743264378</v>
      </c>
    </row>
    <row r="15" spans="1:16" ht="12.75">
      <c r="A15" s="9" t="s">
        <v>18</v>
      </c>
      <c r="B15" s="3">
        <v>15.05</v>
      </c>
      <c r="C15" s="3">
        <v>16.044</v>
      </c>
      <c r="D15" s="3">
        <v>0.41445988949470514</v>
      </c>
      <c r="E15" s="3">
        <v>15.892</v>
      </c>
      <c r="F15" s="3">
        <v>15.196</v>
      </c>
      <c r="G15" s="3">
        <v>14.853</v>
      </c>
      <c r="H15" s="3">
        <v>0.3577960312803893</v>
      </c>
      <c r="I15" s="3"/>
      <c r="J15" s="3">
        <v>14.139</v>
      </c>
      <c r="K15" s="3">
        <v>14.766</v>
      </c>
      <c r="L15" s="3">
        <v>14.684000000000001</v>
      </c>
      <c r="M15" s="3">
        <v>0.3549676041556064</v>
      </c>
      <c r="N15" s="3"/>
      <c r="O15" s="3">
        <f t="shared" si="0"/>
        <v>15.078</v>
      </c>
      <c r="P15" s="3">
        <f>STDEV((B15,C15,E15,G15,J15,L15))</f>
        <v>0.7318258444921688</v>
      </c>
    </row>
    <row r="16" spans="1:16" ht="12.75">
      <c r="A16" s="9" t="s">
        <v>13</v>
      </c>
      <c r="B16" s="3">
        <v>3.088</v>
      </c>
      <c r="C16" s="3">
        <v>2.5436666666666667</v>
      </c>
      <c r="D16" s="3">
        <v>0.06340609855000598</v>
      </c>
      <c r="E16" s="3">
        <v>2.556</v>
      </c>
      <c r="F16" s="3">
        <v>2.982</v>
      </c>
      <c r="G16" s="3">
        <v>3.0665</v>
      </c>
      <c r="H16" s="3">
        <v>0.08414570696118227</v>
      </c>
      <c r="I16" s="3"/>
      <c r="J16" s="3">
        <v>3.348</v>
      </c>
      <c r="K16" s="3">
        <v>3.042</v>
      </c>
      <c r="L16" s="3">
        <v>3.2995</v>
      </c>
      <c r="M16" s="3">
        <v>0.030405591591021647</v>
      </c>
      <c r="N16" s="3"/>
      <c r="O16" s="3">
        <f>AVERAGE(B16,C16,E16:F16,G16,J16:K16,L16)</f>
        <v>2.990708333333334</v>
      </c>
      <c r="P16" s="3">
        <f>STDEV((B16,C16,E16,G16,J16,L16))</f>
        <v>0.3540437930643773</v>
      </c>
    </row>
    <row r="17" spans="1:16" ht="12.75">
      <c r="A17" s="9" t="s">
        <v>17</v>
      </c>
      <c r="B17" s="3">
        <v>0.004</v>
      </c>
      <c r="C17" s="3">
        <v>0.018</v>
      </c>
      <c r="D17" s="3">
        <v>0.004582575694955854</v>
      </c>
      <c r="E17" s="3">
        <v>0.023</v>
      </c>
      <c r="F17" s="3">
        <v>0.023</v>
      </c>
      <c r="G17" s="3">
        <v>0.0155</v>
      </c>
      <c r="H17" s="3">
        <v>0.010606601717798213</v>
      </c>
      <c r="I17" s="3"/>
      <c r="J17" s="3">
        <v>0.02</v>
      </c>
      <c r="K17" s="3">
        <v>0.018</v>
      </c>
      <c r="L17" s="3">
        <v>0.026500000000000003</v>
      </c>
      <c r="M17" s="3">
        <v>0.002121320343559642</v>
      </c>
      <c r="N17" s="3"/>
      <c r="O17" s="3">
        <f t="shared" si="0"/>
        <v>0.018500000000000003</v>
      </c>
      <c r="P17" s="3">
        <f>STDEV((B17,C17,E17,G17,J17,L17))</f>
        <v>0.007788880963698608</v>
      </c>
    </row>
    <row r="18" spans="1:16" ht="12.7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9" t="s">
        <v>22</v>
      </c>
      <c r="B19" s="3">
        <v>100.162</v>
      </c>
      <c r="C19" s="3">
        <v>100.14233333333334</v>
      </c>
      <c r="D19" s="3">
        <v>0.375758344327097</v>
      </c>
      <c r="E19" s="3">
        <v>99.808</v>
      </c>
      <c r="F19" s="3">
        <v>99.739</v>
      </c>
      <c r="G19" s="3">
        <v>99.22800000000001</v>
      </c>
      <c r="H19" s="3">
        <v>0.6052834046919</v>
      </c>
      <c r="I19" s="3"/>
      <c r="J19" s="3">
        <v>100.649</v>
      </c>
      <c r="K19" s="3">
        <v>100.247</v>
      </c>
      <c r="L19" s="3">
        <v>100.729</v>
      </c>
      <c r="M19" s="3">
        <v>0.28991378028648207</v>
      </c>
      <c r="N19" s="3"/>
      <c r="O19" s="3">
        <f>AVERAGE(B19,C19,E19:F19,G19,J19:K19,L19)</f>
        <v>100.08804166666668</v>
      </c>
      <c r="P19" s="3">
        <f>STDEV((B19,C19,E19,G19,J19,L19))</f>
        <v>0.556056168894847</v>
      </c>
    </row>
    <row r="20" spans="1:16" ht="12.7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9" t="s">
        <v>26</v>
      </c>
      <c r="B21" s="3">
        <v>2.256326657603129</v>
      </c>
      <c r="C21" s="3">
        <v>2.2012764691459528</v>
      </c>
      <c r="D21" s="3">
        <v>0.02025655906302247</v>
      </c>
      <c r="E21" s="3">
        <v>2.210626736837839</v>
      </c>
      <c r="F21" s="3">
        <v>2.2516191143817528</v>
      </c>
      <c r="G21" s="3">
        <v>2.2635204107374647</v>
      </c>
      <c r="H21" s="3">
        <v>0.002911597578516421</v>
      </c>
      <c r="I21" s="3"/>
      <c r="J21" s="3">
        <v>2.3056545242079873</v>
      </c>
      <c r="K21" s="3">
        <v>2.268581947913158</v>
      </c>
      <c r="L21" s="3">
        <v>2.281735088406842</v>
      </c>
      <c r="M21" s="3">
        <v>0.010273411776230684</v>
      </c>
      <c r="N21" s="3"/>
      <c r="O21" s="3">
        <f aca="true" t="shared" si="1" ref="O21:O29">AVERAGE(B21,C21,E21:F21,G21,J21:K21,L21)</f>
        <v>2.2549176186542654</v>
      </c>
      <c r="P21" s="3">
        <f>STDEV((B21,C21,E21,G21,J21,L21))</f>
        <v>0.04047357270168339</v>
      </c>
    </row>
    <row r="22" spans="1:16" ht="12.75">
      <c r="A22" s="9" t="s">
        <v>29</v>
      </c>
      <c r="B22" s="3">
        <v>0.001645883770316759</v>
      </c>
      <c r="C22" s="3">
        <v>0.001467449178070435</v>
      </c>
      <c r="D22" s="3">
        <v>0.00014367306199313117</v>
      </c>
      <c r="E22" s="3">
        <v>0.0015527764240972025</v>
      </c>
      <c r="F22" s="3">
        <v>0.0016537457345909509</v>
      </c>
      <c r="G22" s="3">
        <v>0.001677936200716985</v>
      </c>
      <c r="H22" s="3">
        <v>0.00016021479780457232</v>
      </c>
      <c r="I22" s="3"/>
      <c r="J22" s="3">
        <v>0.00034104323649410107</v>
      </c>
      <c r="K22" s="3">
        <v>0.0013016772465421738</v>
      </c>
      <c r="L22" s="3">
        <v>0.0008180354206259231</v>
      </c>
      <c r="M22" s="3">
        <v>0.00043570991368247104</v>
      </c>
      <c r="N22" s="3"/>
      <c r="O22" s="3">
        <f t="shared" si="1"/>
        <v>0.0013073184014318162</v>
      </c>
      <c r="P22" s="3">
        <f>STDEV((B22,C22,E22,G22,J22,L22))</f>
        <v>0.0005461877385059687</v>
      </c>
    </row>
    <row r="23" spans="1:16" ht="12.75">
      <c r="A23" s="9" t="s">
        <v>25</v>
      </c>
      <c r="B23" s="3">
        <v>1.7037005342319396</v>
      </c>
      <c r="C23" s="3">
        <v>1.7540969905967547</v>
      </c>
      <c r="D23" s="3">
        <v>0.009318157617007059</v>
      </c>
      <c r="E23" s="3">
        <v>1.746221910763512</v>
      </c>
      <c r="F23" s="3">
        <v>1.706007094469205</v>
      </c>
      <c r="G23" s="3">
        <v>1.7018995170199909</v>
      </c>
      <c r="H23" s="3">
        <v>0.011817326903578743</v>
      </c>
      <c r="I23" s="3"/>
      <c r="J23" s="3">
        <v>1.6763930813129366</v>
      </c>
      <c r="K23" s="3">
        <v>1.7123972774165388</v>
      </c>
      <c r="L23" s="3">
        <v>1.6857182599318037</v>
      </c>
      <c r="M23" s="3">
        <v>0.0017207236491069075</v>
      </c>
      <c r="N23" s="3"/>
      <c r="O23" s="3">
        <f t="shared" si="1"/>
        <v>1.710804333217835</v>
      </c>
      <c r="P23" s="3">
        <f>STDEV((B23,C23,E23,G23,J23,L23))</f>
        <v>0.03184384641861813</v>
      </c>
    </row>
    <row r="24" spans="1:16" ht="12.75">
      <c r="A24" s="9" t="s">
        <v>31</v>
      </c>
      <c r="B24" s="3">
        <v>0.029743205582346513</v>
      </c>
      <c r="C24" s="3">
        <v>0.028947356667186844</v>
      </c>
      <c r="D24" s="3">
        <v>0.0011213731820476501</v>
      </c>
      <c r="E24" s="3">
        <v>0.029701105898178756</v>
      </c>
      <c r="F24" s="3">
        <v>0.028429331641474636</v>
      </c>
      <c r="G24" s="3">
        <v>0.026008742704582206</v>
      </c>
      <c r="H24" s="3">
        <v>0.003410257872876565</v>
      </c>
      <c r="I24" s="3"/>
      <c r="J24" s="3">
        <v>0.03439948755540063</v>
      </c>
      <c r="K24" s="3">
        <v>0.02289440881834475</v>
      </c>
      <c r="L24" s="3">
        <v>0.02734796719740484</v>
      </c>
      <c r="M24" s="3">
        <v>7.323095692582092E-05</v>
      </c>
      <c r="N24" s="3"/>
      <c r="O24" s="3">
        <f t="shared" si="1"/>
        <v>0.028433950758114897</v>
      </c>
      <c r="P24" s="3">
        <f>STDEV((B24,C24,E24,G24,J24,L24))</f>
        <v>0.002867371130896271</v>
      </c>
    </row>
    <row r="25" spans="1:16" ht="12.75">
      <c r="A25" s="9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0.0001365982991300117</v>
      </c>
      <c r="G25" s="3">
        <v>0</v>
      </c>
      <c r="H25" s="3">
        <v>0</v>
      </c>
      <c r="I25" s="3"/>
      <c r="J25" s="3">
        <v>0</v>
      </c>
      <c r="K25" s="3">
        <v>0.0033952950280609247</v>
      </c>
      <c r="L25" s="3">
        <v>0</v>
      </c>
      <c r="M25" s="3">
        <v>0</v>
      </c>
      <c r="N25" s="3"/>
      <c r="O25" s="3">
        <f t="shared" si="1"/>
        <v>0.000441486665898867</v>
      </c>
      <c r="P25" s="3">
        <f>STDEV((B25,C25,E25,G25,J25,L25))</f>
        <v>0</v>
      </c>
    </row>
    <row r="26" spans="1:16" ht="12.75">
      <c r="A26" s="9" t="s">
        <v>30</v>
      </c>
      <c r="B26" s="3">
        <v>0</v>
      </c>
      <c r="C26" s="3">
        <v>0.001472803071912933</v>
      </c>
      <c r="D26" s="3">
        <v>0.0004363685244404698</v>
      </c>
      <c r="E26" s="3">
        <v>0.0018655317385549521</v>
      </c>
      <c r="F26" s="3">
        <v>0</v>
      </c>
      <c r="G26" s="3">
        <v>0</v>
      </c>
      <c r="H26" s="3">
        <v>0</v>
      </c>
      <c r="I26" s="3"/>
      <c r="J26" s="3">
        <v>0.0006530152935516569</v>
      </c>
      <c r="K26" s="3">
        <v>0.0010802959257067229</v>
      </c>
      <c r="L26" s="3">
        <v>0.0005360712765045755</v>
      </c>
      <c r="M26" s="3">
        <v>0.0007581192696314281</v>
      </c>
      <c r="N26" s="3"/>
      <c r="O26" s="3">
        <f t="shared" si="1"/>
        <v>0.0007009646632788551</v>
      </c>
      <c r="P26" s="3">
        <f>STDEV((B26,C26,E26,G26,J26,L26))</f>
        <v>0.0007677110850434754</v>
      </c>
    </row>
    <row r="27" spans="1:16" ht="12.75">
      <c r="A27" s="9" t="s">
        <v>28</v>
      </c>
      <c r="B27" s="3">
        <v>0.7352437198144354</v>
      </c>
      <c r="C27" s="3">
        <v>0.7859751993017173</v>
      </c>
      <c r="D27" s="3">
        <v>0.017983673422158165</v>
      </c>
      <c r="E27" s="3">
        <v>0.7812892871256452</v>
      </c>
      <c r="F27" s="3">
        <v>0.7459224577953399</v>
      </c>
      <c r="G27" s="3">
        <v>0.7323128305355991</v>
      </c>
      <c r="H27" s="3">
        <v>0.012804451448729081</v>
      </c>
      <c r="I27" s="3"/>
      <c r="J27" s="3">
        <v>0.6870131246388933</v>
      </c>
      <c r="K27" s="3">
        <v>0.7206418495794534</v>
      </c>
      <c r="L27" s="3">
        <v>0.7125573523231418</v>
      </c>
      <c r="M27" s="3">
        <v>0.015317642808045569</v>
      </c>
      <c r="N27" s="3"/>
      <c r="O27" s="3">
        <f t="shared" si="1"/>
        <v>0.7376194776392783</v>
      </c>
      <c r="P27" s="3">
        <f>STDEV((B27,C27,E27,G27,J27,L27))</f>
        <v>0.0386152931106714</v>
      </c>
    </row>
    <row r="28" spans="1:16" ht="12.75">
      <c r="A28" s="9" t="s">
        <v>23</v>
      </c>
      <c r="B28" s="3">
        <v>0.27299916896763576</v>
      </c>
      <c r="C28" s="3">
        <v>0.22552102973531185</v>
      </c>
      <c r="D28" s="3">
        <v>0.006230971111424946</v>
      </c>
      <c r="E28" s="3">
        <v>0.22739628860279795</v>
      </c>
      <c r="F28" s="3">
        <v>0.2648873671862205</v>
      </c>
      <c r="G28" s="3">
        <v>0.27359605669440246</v>
      </c>
      <c r="H28" s="3">
        <v>0.005700814692393646</v>
      </c>
      <c r="I28" s="3"/>
      <c r="J28" s="3">
        <v>0.29438860687741625</v>
      </c>
      <c r="K28" s="3">
        <v>0.26866125209753716</v>
      </c>
      <c r="L28" s="3">
        <v>0.2897558459865256</v>
      </c>
      <c r="M28" s="3">
        <v>0.003446012053877584</v>
      </c>
      <c r="N28" s="3"/>
      <c r="O28" s="3">
        <f>AVERAGE(B28,C28,E28:F28,G28,J28:K28,L28)</f>
        <v>0.26465070201848095</v>
      </c>
      <c r="P28" s="3">
        <f>STDEV((B28,C28,E28,G28,J28,L28))</f>
        <v>0.030266627194906214</v>
      </c>
    </row>
    <row r="29" spans="1:16" ht="12.75">
      <c r="A29" s="9" t="s">
        <v>27</v>
      </c>
      <c r="B29" s="3">
        <v>0.0002326782067670684</v>
      </c>
      <c r="C29" s="3">
        <v>0.0010506417187832893</v>
      </c>
      <c r="D29" s="3">
        <v>0.00027122238183118624</v>
      </c>
      <c r="E29" s="3">
        <v>0.0013463626093743655</v>
      </c>
      <c r="F29" s="3">
        <v>0.0013442904922871437</v>
      </c>
      <c r="G29" s="3">
        <v>0.0009120739364305358</v>
      </c>
      <c r="H29" s="3">
        <v>0.0006287331422716631</v>
      </c>
      <c r="I29" s="3"/>
      <c r="J29" s="3">
        <v>0.0011571168773194139</v>
      </c>
      <c r="K29" s="3">
        <v>0.0010459959746577847</v>
      </c>
      <c r="L29" s="3">
        <v>0.0015313794571513535</v>
      </c>
      <c r="M29" s="3">
        <v>0.00012667372785372824</v>
      </c>
      <c r="N29" s="3"/>
      <c r="O29" s="3">
        <f t="shared" si="1"/>
        <v>0.0010775674090963694</v>
      </c>
      <c r="P29" s="3">
        <f>STDEV((B29,C29,E29,G29,J29,L29))</f>
        <v>0.0004510563488970263</v>
      </c>
    </row>
    <row r="30" spans="1:16" ht="12.75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9" t="s">
        <v>32</v>
      </c>
      <c r="B31" s="3">
        <v>5</v>
      </c>
      <c r="C31" s="3">
        <v>5</v>
      </c>
      <c r="D31" s="3">
        <v>6.280369834735101E-16</v>
      </c>
      <c r="E31" s="3">
        <v>5</v>
      </c>
      <c r="F31" s="3">
        <v>5</v>
      </c>
      <c r="G31" s="3">
        <v>5</v>
      </c>
      <c r="H31" s="3">
        <v>0</v>
      </c>
      <c r="I31" s="3"/>
      <c r="J31" s="3">
        <v>5</v>
      </c>
      <c r="K31" s="3">
        <v>5</v>
      </c>
      <c r="L31" s="3">
        <v>5</v>
      </c>
      <c r="M31" s="3">
        <v>0</v>
      </c>
      <c r="N31" s="3"/>
      <c r="O31" s="3">
        <f>AVERAGE(B31,C31,E31:F31,G31,J31:K31,L31)</f>
        <v>5</v>
      </c>
      <c r="P31" s="3">
        <f>STDEV((B31,C31,E31,G31,J31,L31))</f>
        <v>0</v>
      </c>
    </row>
    <row r="32" spans="1:16" ht="12.7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" customHeight="1">
      <c r="A33" s="9" t="s">
        <v>33</v>
      </c>
      <c r="B33" s="3">
        <v>72.90644849332013</v>
      </c>
      <c r="C33" s="3">
        <v>77.61685035510946</v>
      </c>
      <c r="D33" s="3">
        <v>0.8828155277523141</v>
      </c>
      <c r="E33" s="3">
        <v>77.3529288995942</v>
      </c>
      <c r="F33" s="3">
        <v>73.69652964816832</v>
      </c>
      <c r="G33" s="3">
        <v>72.73533403617813</v>
      </c>
      <c r="H33" s="3">
        <v>0.019676243315734677</v>
      </c>
      <c r="I33" s="3"/>
      <c r="J33" s="3">
        <v>69.92081194547086</v>
      </c>
      <c r="K33" s="3">
        <v>72.76644683054343</v>
      </c>
      <c r="L33" s="3">
        <v>70.97876783614474</v>
      </c>
      <c r="M33" s="3">
        <v>0.6954479988728662</v>
      </c>
      <c r="N33" s="3"/>
      <c r="O33" s="3">
        <f>AVERAGE(B33,C33,E33:F33,G33,J33:K33,L33)</f>
        <v>73.49676475556615</v>
      </c>
      <c r="P33" s="3">
        <f>STDEV((B33,C33,E33,G33,J33,L33))</f>
        <v>3.2203785444992885</v>
      </c>
    </row>
    <row r="34" spans="1:16" ht="12" customHeight="1">
      <c r="A34" s="9" t="s">
        <v>5</v>
      </c>
      <c r="B34" s="3">
        <v>27.07047923657404</v>
      </c>
      <c r="C34" s="3">
        <v>22.279277079258325</v>
      </c>
      <c r="D34" s="3">
        <v>0.8670215474595057</v>
      </c>
      <c r="E34" s="3">
        <v>22.513772086951814</v>
      </c>
      <c r="F34" s="3">
        <v>26.17065554905258</v>
      </c>
      <c r="G34" s="3">
        <v>27.17350771879317</v>
      </c>
      <c r="H34" s="3">
        <v>0.08374215978990517</v>
      </c>
      <c r="I34" s="3"/>
      <c r="J34" s="3">
        <v>29.96142239812993</v>
      </c>
      <c r="K34" s="3">
        <v>27.127934254153047</v>
      </c>
      <c r="L34" s="3">
        <v>28.868596446775697</v>
      </c>
      <c r="M34" s="3">
        <v>0.6810433061120352</v>
      </c>
      <c r="N34" s="3"/>
      <c r="O34" s="3">
        <f>AVERAGE(B34,C34,E34:F34,G34,J34:K34,L34)</f>
        <v>26.39570559621108</v>
      </c>
      <c r="P34" s="3">
        <f>STDEV((B34,C34,E34,G34,J34,L34))</f>
        <v>3.2206005928355963</v>
      </c>
    </row>
    <row r="35" spans="1:16" ht="12" customHeight="1">
      <c r="A35" s="9" t="s">
        <v>34</v>
      </c>
      <c r="B35" s="3">
        <v>0.023072270105840217</v>
      </c>
      <c r="C35" s="3">
        <v>0.10387256563222191</v>
      </c>
      <c r="D35" s="3">
        <v>0.02730763055928201</v>
      </c>
      <c r="E35" s="3">
        <v>0.13329901345397438</v>
      </c>
      <c r="F35" s="3">
        <v>0.13281480277910088</v>
      </c>
      <c r="G35" s="3">
        <v>0.09115824502868891</v>
      </c>
      <c r="H35" s="3">
        <v>0.06406591647417678</v>
      </c>
      <c r="I35" s="3"/>
      <c r="J35" s="3">
        <v>0.11776565639922405</v>
      </c>
      <c r="K35" s="3">
        <v>0.10561891530351149</v>
      </c>
      <c r="L35" s="3">
        <v>0.15263571707956008</v>
      </c>
      <c r="M35" s="3">
        <v>0.014404692761623972</v>
      </c>
      <c r="N35" s="3"/>
      <c r="O35" s="3">
        <f>AVERAGE(B35,C35,E35:F35,G35,J35:K35,L35)</f>
        <v>0.10752964822276526</v>
      </c>
      <c r="P35" s="3">
        <f>STDEV((B35,C35,E35,G35,J35,L35))</f>
        <v>0.04500395251911297</v>
      </c>
    </row>
    <row r="36" spans="1:16" ht="12" customHeight="1">
      <c r="A36" s="9" t="s">
        <v>32</v>
      </c>
      <c r="B36" s="3">
        <v>100</v>
      </c>
      <c r="C36" s="3">
        <v>100</v>
      </c>
      <c r="D36" s="3">
        <v>1.0048591735576161E-14</v>
      </c>
      <c r="E36" s="3">
        <v>100</v>
      </c>
      <c r="F36" s="3">
        <v>100</v>
      </c>
      <c r="G36" s="3">
        <v>100</v>
      </c>
      <c r="H36" s="3">
        <v>1.4210854715202004E-14</v>
      </c>
      <c r="I36" s="3"/>
      <c r="J36" s="3">
        <v>100</v>
      </c>
      <c r="K36" s="3">
        <v>100</v>
      </c>
      <c r="L36" s="3">
        <v>100</v>
      </c>
      <c r="M36" s="3">
        <v>0</v>
      </c>
      <c r="N36" s="3"/>
      <c r="O36" s="3">
        <f>AVERAGE(B36,C36,E36:F36,G36,J36:K36,L36)</f>
        <v>100</v>
      </c>
      <c r="P36" s="3">
        <f>STDEV((B36,C36,E36,G36,J36,L36))</f>
        <v>0</v>
      </c>
    </row>
    <row r="37" ht="12" customHeight="1">
      <c r="A37" s="9"/>
    </row>
    <row r="38" ht="12" customHeight="1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8.140625" style="2" bestFit="1" customWidth="1"/>
    <col min="2" max="7" width="8.140625" style="2" customWidth="1"/>
    <col min="8" max="8" width="8.421875" style="2" customWidth="1"/>
    <col min="9" max="9" width="8.140625" style="2" customWidth="1"/>
    <col min="10" max="11" width="8.140625" style="3" customWidth="1"/>
    <col min="12" max="12" width="8.28125" style="2" customWidth="1"/>
    <col min="13" max="20" width="8.140625" style="2" customWidth="1"/>
    <col min="21" max="16384" width="11.421875" style="2" customWidth="1"/>
  </cols>
  <sheetData>
    <row r="1" ht="15">
      <c r="A1" s="16" t="s">
        <v>100</v>
      </c>
    </row>
    <row r="2" ht="12.75">
      <c r="A2" s="2" t="s">
        <v>84</v>
      </c>
    </row>
    <row r="3" spans="1:9" ht="12.75">
      <c r="A3" s="2" t="s">
        <v>80</v>
      </c>
      <c r="I3" s="2" t="s">
        <v>40</v>
      </c>
    </row>
    <row r="4" ht="12.75">
      <c r="L4" s="2" t="s">
        <v>46</v>
      </c>
    </row>
    <row r="5" spans="2:12" ht="12.75">
      <c r="B5" s="2" t="s">
        <v>67</v>
      </c>
      <c r="D5" s="2" t="s">
        <v>67</v>
      </c>
      <c r="F5" s="2" t="s">
        <v>67</v>
      </c>
      <c r="I5" s="2" t="s">
        <v>67</v>
      </c>
      <c r="L5" s="2" t="s">
        <v>45</v>
      </c>
    </row>
    <row r="6" spans="1:12" ht="13.5" customHeight="1">
      <c r="A6" s="10"/>
      <c r="I6" s="2" t="s">
        <v>42</v>
      </c>
      <c r="L6" s="2" t="s">
        <v>43</v>
      </c>
    </row>
    <row r="7" spans="1:20" ht="12.75">
      <c r="A7" s="2" t="s">
        <v>44</v>
      </c>
      <c r="B7" s="2" t="s">
        <v>3</v>
      </c>
      <c r="C7" s="3" t="s">
        <v>66</v>
      </c>
      <c r="D7" s="2" t="s">
        <v>3</v>
      </c>
      <c r="E7" s="3" t="s">
        <v>66</v>
      </c>
      <c r="F7" s="2" t="s">
        <v>4</v>
      </c>
      <c r="G7" s="3" t="s">
        <v>66</v>
      </c>
      <c r="H7" s="3"/>
      <c r="I7" s="2" t="s">
        <v>3</v>
      </c>
      <c r="J7" s="3" t="s">
        <v>66</v>
      </c>
      <c r="L7" s="2" t="s">
        <v>0</v>
      </c>
      <c r="M7" s="3" t="s">
        <v>66</v>
      </c>
      <c r="N7" s="2" t="s">
        <v>1</v>
      </c>
      <c r="O7" s="3" t="s">
        <v>66</v>
      </c>
      <c r="P7" s="2" t="s">
        <v>1</v>
      </c>
      <c r="Q7" s="3" t="s">
        <v>66</v>
      </c>
      <c r="R7" s="2" t="s">
        <v>8</v>
      </c>
      <c r="S7" s="3" t="s">
        <v>66</v>
      </c>
      <c r="T7" s="3"/>
    </row>
    <row r="8" spans="1:18" ht="12.75">
      <c r="A8" s="10"/>
      <c r="B8" s="2" t="s">
        <v>11</v>
      </c>
      <c r="D8" s="2" t="s">
        <v>11</v>
      </c>
      <c r="F8" s="2" t="s">
        <v>11</v>
      </c>
      <c r="I8" s="2" t="s">
        <v>11</v>
      </c>
      <c r="L8" s="2" t="s">
        <v>7</v>
      </c>
      <c r="N8" s="2" t="s">
        <v>9</v>
      </c>
      <c r="P8" s="2" t="s">
        <v>10</v>
      </c>
      <c r="R8" s="2" t="s">
        <v>0</v>
      </c>
    </row>
    <row r="9" ht="12.75">
      <c r="A9" s="10"/>
    </row>
    <row r="10" spans="1:20" ht="12.75">
      <c r="A10" s="10" t="s">
        <v>16</v>
      </c>
      <c r="B10" s="3">
        <v>49.15566666666666</v>
      </c>
      <c r="C10" s="3">
        <v>0.11609191760554963</v>
      </c>
      <c r="D10" s="3">
        <v>48.788666666666664</v>
      </c>
      <c r="E10" s="3">
        <v>0.22309041515515096</v>
      </c>
      <c r="F10" s="3">
        <v>49.2945</v>
      </c>
      <c r="G10" s="3">
        <v>0.41648589411905246</v>
      </c>
      <c r="H10" s="3"/>
      <c r="I10" s="3">
        <f>AVERAGE(B10,D10,F10)</f>
        <v>49.07961111111111</v>
      </c>
      <c r="J10" s="3">
        <f>STDEV(B10,D10,F10)</f>
        <v>0.26135258928431515</v>
      </c>
      <c r="L10" s="3">
        <v>45.967200000000005</v>
      </c>
      <c r="M10" s="3">
        <v>0.2827608530185984</v>
      </c>
      <c r="N10" s="3">
        <v>46.1455</v>
      </c>
      <c r="O10" s="3">
        <v>0.8745644630327292</v>
      </c>
      <c r="P10" s="3">
        <v>46.320750000000004</v>
      </c>
      <c r="Q10" s="3">
        <v>1.1286329119775529</v>
      </c>
      <c r="R10" s="3">
        <v>44.69200000000001</v>
      </c>
      <c r="S10" s="3">
        <v>0.1563662367648464</v>
      </c>
      <c r="T10" s="3"/>
    </row>
    <row r="11" spans="1:20" ht="12.75">
      <c r="A11" s="10" t="s">
        <v>19</v>
      </c>
      <c r="B11" s="3">
        <v>0.06</v>
      </c>
      <c r="C11" s="3">
        <v>0.10133607452432722</v>
      </c>
      <c r="D11" s="3">
        <v>0.058</v>
      </c>
      <c r="E11" s="3">
        <v>0.09026627277117406</v>
      </c>
      <c r="F11" s="3">
        <v>0.0435</v>
      </c>
      <c r="G11" s="3">
        <v>0.026162950903902263</v>
      </c>
      <c r="H11" s="3"/>
      <c r="I11" s="3">
        <f aca="true" t="shared" si="0" ref="I11:I37">AVERAGE(B11,D11,F11)</f>
        <v>0.05383333333333332</v>
      </c>
      <c r="J11" s="3">
        <f aca="true" t="shared" si="1" ref="J11:J37">STDEV(B11,D11,F11)</f>
        <v>0.009004628439493487</v>
      </c>
      <c r="L11" s="3">
        <v>0.0026000000000000003</v>
      </c>
      <c r="M11" s="3">
        <v>0.0037148351242013416</v>
      </c>
      <c r="N11" s="3">
        <v>0</v>
      </c>
      <c r="O11" s="3">
        <v>0</v>
      </c>
      <c r="P11" s="3">
        <v>0.01375</v>
      </c>
      <c r="Q11" s="3">
        <v>0.00830160627027485</v>
      </c>
      <c r="R11" s="3">
        <v>0.0008333333333333334</v>
      </c>
      <c r="S11" s="3">
        <v>0.0020412414523193153</v>
      </c>
      <c r="T11" s="3"/>
    </row>
    <row r="12" spans="1:20" ht="12.75">
      <c r="A12" s="10" t="s">
        <v>15</v>
      </c>
      <c r="B12" s="3">
        <v>31.941000000000003</v>
      </c>
      <c r="C12" s="3">
        <v>1.5147052518558564</v>
      </c>
      <c r="D12" s="3">
        <v>31.919</v>
      </c>
      <c r="E12" s="3">
        <v>1.2560955377676724</v>
      </c>
      <c r="F12" s="3">
        <v>31.662</v>
      </c>
      <c r="G12" s="3">
        <v>0.14283556979968381</v>
      </c>
      <c r="H12" s="3"/>
      <c r="I12" s="3">
        <f t="shared" si="0"/>
        <v>31.840666666666664</v>
      </c>
      <c r="J12" s="3">
        <f t="shared" si="1"/>
        <v>0.15512038335864758</v>
      </c>
      <c r="L12" s="3">
        <v>34.41180000000001</v>
      </c>
      <c r="M12" s="3">
        <v>0.2282481106153563</v>
      </c>
      <c r="N12" s="3">
        <v>34.2995</v>
      </c>
      <c r="O12" s="3">
        <v>0.46911725613149285</v>
      </c>
      <c r="P12" s="3">
        <v>34.133</v>
      </c>
      <c r="Q12" s="3">
        <v>0.6862249388257327</v>
      </c>
      <c r="R12" s="3">
        <v>35.446333333333335</v>
      </c>
      <c r="S12" s="3">
        <v>0.11172943509508451</v>
      </c>
      <c r="T12" s="3"/>
    </row>
    <row r="13" spans="1:20" ht="12.75">
      <c r="A13" s="10" t="s">
        <v>21</v>
      </c>
      <c r="B13" s="3">
        <v>1.2393333333333334</v>
      </c>
      <c r="C13" s="3">
        <v>0.876161134343069</v>
      </c>
      <c r="D13" s="3">
        <v>1.1623333333333334</v>
      </c>
      <c r="E13" s="3">
        <v>0.7933450279250093</v>
      </c>
      <c r="F13" s="3">
        <v>0.961</v>
      </c>
      <c r="G13" s="3">
        <v>0.02687005768508883</v>
      </c>
      <c r="H13" s="3"/>
      <c r="I13" s="3">
        <f t="shared" si="0"/>
        <v>1.1208888888888888</v>
      </c>
      <c r="J13" s="3">
        <f t="shared" si="1"/>
        <v>0.14372053643301247</v>
      </c>
      <c r="L13" s="3">
        <v>0.5519999999999999</v>
      </c>
      <c r="M13" s="3">
        <v>0.0475604878023769</v>
      </c>
      <c r="N13" s="3">
        <v>0.60275</v>
      </c>
      <c r="O13" s="3">
        <v>0.070101711819327</v>
      </c>
      <c r="P13" s="3">
        <v>0.6132500000000001</v>
      </c>
      <c r="Q13" s="3">
        <v>0.062152366541159194</v>
      </c>
      <c r="R13" s="3">
        <v>0.525</v>
      </c>
      <c r="S13" s="3">
        <v>0.09194563611178079</v>
      </c>
      <c r="T13" s="3"/>
    </row>
    <row r="14" spans="1:20" ht="12.75">
      <c r="A14" s="10" t="s">
        <v>14</v>
      </c>
      <c r="B14" s="3">
        <v>0.6030000000000001</v>
      </c>
      <c r="C14" s="3">
        <v>0.8825423502586153</v>
      </c>
      <c r="D14" s="3">
        <v>0.4466666666666667</v>
      </c>
      <c r="E14" s="3">
        <v>0.6187376934803094</v>
      </c>
      <c r="F14" s="3">
        <v>0.198</v>
      </c>
      <c r="G14" s="3">
        <v>0.019798989873223066</v>
      </c>
      <c r="H14" s="3"/>
      <c r="I14" s="3">
        <f t="shared" si="0"/>
        <v>0.4158888888888889</v>
      </c>
      <c r="J14" s="3">
        <f t="shared" si="1"/>
        <v>0.20424667366619165</v>
      </c>
      <c r="L14" s="3">
        <v>0.0644</v>
      </c>
      <c r="M14" s="3">
        <v>0.06269609238222108</v>
      </c>
      <c r="N14" s="3">
        <v>0.02325</v>
      </c>
      <c r="O14" s="3">
        <v>0.038612390066747576</v>
      </c>
      <c r="P14" s="3">
        <v>0.025750000000000002</v>
      </c>
      <c r="Q14" s="3">
        <v>0.024032963473806828</v>
      </c>
      <c r="R14" s="3">
        <v>0</v>
      </c>
      <c r="S14" s="3">
        <v>0</v>
      </c>
      <c r="T14" s="3"/>
    </row>
    <row r="15" spans="1:20" ht="12.75">
      <c r="A15" s="10" t="s">
        <v>20</v>
      </c>
      <c r="B15" s="3">
        <v>0.022000000000000002</v>
      </c>
      <c r="C15" s="3">
        <v>0.026907248094147417</v>
      </c>
      <c r="D15" s="3">
        <v>0.007333333333333333</v>
      </c>
      <c r="E15" s="3">
        <v>0.007023769168568494</v>
      </c>
      <c r="F15" s="3">
        <v>0.0015</v>
      </c>
      <c r="G15" s="3">
        <v>0.0021213203435596424</v>
      </c>
      <c r="H15" s="3"/>
      <c r="I15" s="3">
        <f t="shared" si="0"/>
        <v>0.01027777777777778</v>
      </c>
      <c r="J15" s="3">
        <f t="shared" si="1"/>
        <v>0.010562424665521397</v>
      </c>
      <c r="L15" s="3">
        <v>0.0016</v>
      </c>
      <c r="M15" s="3">
        <v>0.0035777087639996636</v>
      </c>
      <c r="N15" s="3">
        <v>0.00775</v>
      </c>
      <c r="O15" s="3">
        <v>0.004193248541803043</v>
      </c>
      <c r="P15" s="3">
        <v>0.01075</v>
      </c>
      <c r="Q15" s="3">
        <v>0.014637281168304445</v>
      </c>
      <c r="R15" s="3">
        <v>0.0075</v>
      </c>
      <c r="S15" s="3">
        <v>0.012029131306956459</v>
      </c>
      <c r="T15" s="3"/>
    </row>
    <row r="16" spans="1:20" ht="12.75">
      <c r="A16" s="10" t="s">
        <v>18</v>
      </c>
      <c r="B16" s="3">
        <v>15.082666666666666</v>
      </c>
      <c r="C16" s="3">
        <v>0.27292184473465714</v>
      </c>
      <c r="D16" s="3">
        <v>15.035666666666666</v>
      </c>
      <c r="E16" s="3">
        <v>0.4296653736727548</v>
      </c>
      <c r="F16" s="3">
        <v>14.3255</v>
      </c>
      <c r="G16" s="3">
        <v>0.09828784258492965</v>
      </c>
      <c r="H16" s="3"/>
      <c r="I16" s="3">
        <f t="shared" si="0"/>
        <v>14.81461111111111</v>
      </c>
      <c r="J16" s="3">
        <f t="shared" si="1"/>
        <v>0.4242340265222002</v>
      </c>
      <c r="L16" s="3">
        <v>17.004399999999997</v>
      </c>
      <c r="M16" s="3">
        <v>0.6524341346068194</v>
      </c>
      <c r="N16" s="3">
        <v>17.0625</v>
      </c>
      <c r="O16" s="3">
        <v>0.41994166261525884</v>
      </c>
      <c r="P16" s="3">
        <v>16.82425</v>
      </c>
      <c r="Q16" s="3">
        <v>0.8247837595394795</v>
      </c>
      <c r="R16" s="3">
        <v>17.9695</v>
      </c>
      <c r="S16" s="3">
        <v>0.18054777761017826</v>
      </c>
      <c r="T16" s="3"/>
    </row>
    <row r="17" spans="1:20" ht="12.75">
      <c r="A17" s="10" t="s">
        <v>13</v>
      </c>
      <c r="B17" s="3">
        <v>2.5896666666666666</v>
      </c>
      <c r="C17" s="3">
        <v>0.049722563623905515</v>
      </c>
      <c r="D17" s="3">
        <v>2.5813333333333333</v>
      </c>
      <c r="E17" s="3">
        <v>0.1576462284145532</v>
      </c>
      <c r="F17" s="3">
        <v>2.9635</v>
      </c>
      <c r="G17" s="3">
        <v>0.13505739520663426</v>
      </c>
      <c r="H17" s="3"/>
      <c r="I17" s="3">
        <f>AVERAGE(B17,D17,F17)</f>
        <v>2.7114999999999996</v>
      </c>
      <c r="J17" s="3">
        <f>STDEV(B17,D17,F17)</f>
        <v>0.21827817369382546</v>
      </c>
      <c r="L17" s="3">
        <v>1.4678</v>
      </c>
      <c r="M17" s="3">
        <v>0.17227071718664222</v>
      </c>
      <c r="N17" s="3">
        <v>1.5584999999999998</v>
      </c>
      <c r="O17" s="3">
        <v>0.33600248014957806</v>
      </c>
      <c r="P17" s="3">
        <v>1.68675</v>
      </c>
      <c r="Q17" s="3">
        <v>0.41486252743127655</v>
      </c>
      <c r="R17" s="3">
        <v>0.9388333333333333</v>
      </c>
      <c r="S17" s="3">
        <v>0.04622301014285653</v>
      </c>
      <c r="T17" s="3"/>
    </row>
    <row r="18" spans="1:20" ht="12.75">
      <c r="A18" s="10" t="s">
        <v>17</v>
      </c>
      <c r="B18" s="3">
        <v>0.057</v>
      </c>
      <c r="C18" s="3">
        <v>0.026851443164195094</v>
      </c>
      <c r="D18" s="3">
        <v>0.07633333333333332</v>
      </c>
      <c r="E18" s="3">
        <v>0.024501700621249463</v>
      </c>
      <c r="F18" s="3">
        <v>0.08099999999999999</v>
      </c>
      <c r="G18" s="3">
        <v>0.011313708498984821</v>
      </c>
      <c r="H18" s="3"/>
      <c r="I18" s="3">
        <f t="shared" si="0"/>
        <v>0.07144444444444444</v>
      </c>
      <c r="J18" s="3">
        <f t="shared" si="1"/>
        <v>0.012725011824195871</v>
      </c>
      <c r="L18" s="3">
        <v>0.017800000000000003</v>
      </c>
      <c r="M18" s="3">
        <v>0.004207136793592525</v>
      </c>
      <c r="N18" s="3">
        <v>0.02075</v>
      </c>
      <c r="O18" s="3">
        <v>0.005560275772537424</v>
      </c>
      <c r="P18" s="3">
        <v>0.01925</v>
      </c>
      <c r="Q18" s="3">
        <v>0.0062383224240709695</v>
      </c>
      <c r="R18" s="3">
        <v>0.0095</v>
      </c>
      <c r="S18" s="3">
        <v>0.007231873892705818</v>
      </c>
      <c r="T18" s="3"/>
    </row>
    <row r="19" spans="1:20" ht="12.75">
      <c r="A19" s="10"/>
      <c r="B19" s="3"/>
      <c r="C19" s="3"/>
      <c r="D19" s="3"/>
      <c r="E19" s="3"/>
      <c r="F19" s="3"/>
      <c r="G19" s="3"/>
      <c r="H19" s="3"/>
      <c r="I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0" t="s">
        <v>22</v>
      </c>
      <c r="B20" s="3">
        <v>100.78266666666666</v>
      </c>
      <c r="C20" s="3">
        <v>0.08252474376412106</v>
      </c>
      <c r="D20" s="3">
        <v>100.10933333333332</v>
      </c>
      <c r="E20" s="3">
        <v>0.0538733081714244</v>
      </c>
      <c r="F20" s="3">
        <v>99.6015</v>
      </c>
      <c r="G20" s="3">
        <v>0.443355951801939</v>
      </c>
      <c r="H20" s="3"/>
      <c r="I20" s="3">
        <f t="shared" si="0"/>
        <v>100.16449999999999</v>
      </c>
      <c r="J20" s="3">
        <f t="shared" si="1"/>
        <v>0.5925126112106375</v>
      </c>
      <c r="L20" s="3">
        <v>99.524</v>
      </c>
      <c r="M20" s="3">
        <v>0.5138156284111993</v>
      </c>
      <c r="N20" s="3">
        <v>99.75925</v>
      </c>
      <c r="O20" s="3">
        <v>0.3434087700291421</v>
      </c>
      <c r="P20" s="3">
        <v>99.694</v>
      </c>
      <c r="Q20" s="3">
        <v>0.1675569554907651</v>
      </c>
      <c r="R20" s="3">
        <v>99.62150000000001</v>
      </c>
      <c r="S20" s="3">
        <v>0.2791993911168127</v>
      </c>
      <c r="T20" s="3"/>
    </row>
    <row r="21" spans="1:20" ht="12.75">
      <c r="A21" s="10"/>
      <c r="B21" s="3"/>
      <c r="C21" s="3"/>
      <c r="D21" s="3"/>
      <c r="E21" s="3"/>
      <c r="F21" s="3"/>
      <c r="G21" s="3"/>
      <c r="H21" s="3"/>
      <c r="I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0" t="s">
        <v>26</v>
      </c>
      <c r="B22" s="3">
        <v>2.2328027627506066</v>
      </c>
      <c r="C22" s="3">
        <v>0.006157460472509343</v>
      </c>
      <c r="D22" s="3">
        <v>2.2312340965053257</v>
      </c>
      <c r="E22" s="3">
        <v>0.009611304940541111</v>
      </c>
      <c r="F22" s="3">
        <v>2.2613064739662025</v>
      </c>
      <c r="G22" s="3">
        <v>0.0071889862119033894</v>
      </c>
      <c r="H22" s="3"/>
      <c r="I22" s="3">
        <f t="shared" si="0"/>
        <v>2.241781111074045</v>
      </c>
      <c r="J22" s="3">
        <f t="shared" si="1"/>
        <v>0.01692764087225697</v>
      </c>
      <c r="L22" s="3">
        <v>2.124303922210671</v>
      </c>
      <c r="M22" s="3">
        <v>0.021385262483873593</v>
      </c>
      <c r="N22" s="3">
        <v>2.1269591207784173</v>
      </c>
      <c r="O22" s="3">
        <v>0.03025891220385814</v>
      </c>
      <c r="P22" s="3">
        <v>2.135025709088387</v>
      </c>
      <c r="Q22" s="3">
        <v>0.04695253937274728</v>
      </c>
      <c r="R22" s="3">
        <v>2.0686525478186235</v>
      </c>
      <c r="S22" s="3">
        <v>0.005726298711540429</v>
      </c>
      <c r="T22" s="3"/>
    </row>
    <row r="23" spans="1:20" ht="12.75">
      <c r="A23" s="10" t="s">
        <v>29</v>
      </c>
      <c r="B23" s="3">
        <v>0.002049513906490714</v>
      </c>
      <c r="C23" s="3">
        <v>0.003461457765684577</v>
      </c>
      <c r="D23" s="3">
        <v>0.001996777351693243</v>
      </c>
      <c r="E23" s="3">
        <v>0.0031077100467731605</v>
      </c>
      <c r="F23" s="3">
        <v>0.0015030324232472637</v>
      </c>
      <c r="G23" s="3">
        <v>0.0009104724597692954</v>
      </c>
      <c r="H23" s="3"/>
      <c r="I23" s="3">
        <f t="shared" si="0"/>
        <v>0.0018497745604770736</v>
      </c>
      <c r="J23" s="3">
        <f t="shared" si="1"/>
        <v>0.0003014429769475462</v>
      </c>
      <c r="L23" s="3">
        <v>9.014687978097565E-05</v>
      </c>
      <c r="M23" s="3">
        <v>0.0001286500583843293</v>
      </c>
      <c r="N23" s="3">
        <v>0</v>
      </c>
      <c r="O23" s="3">
        <v>0</v>
      </c>
      <c r="P23" s="3">
        <v>0.000476494533329708</v>
      </c>
      <c r="Q23" s="3">
        <v>0.0002877869246642722</v>
      </c>
      <c r="R23" s="3">
        <v>2.9000541413201073E-05</v>
      </c>
      <c r="S23" s="3">
        <v>7.10365287267948E-05</v>
      </c>
      <c r="T23" s="3"/>
    </row>
    <row r="24" spans="1:20" ht="12.75">
      <c r="A24" s="10" t="s">
        <v>25</v>
      </c>
      <c r="B24" s="3">
        <v>1.7099387494993052</v>
      </c>
      <c r="C24" s="3">
        <v>0.0810682021884607</v>
      </c>
      <c r="D24" s="3">
        <v>1.7203737862637822</v>
      </c>
      <c r="E24" s="3">
        <v>0.06641994616069116</v>
      </c>
      <c r="F24" s="3">
        <v>1.7118663628085988</v>
      </c>
      <c r="G24" s="3">
        <v>0.016743797496158792</v>
      </c>
      <c r="H24" s="3"/>
      <c r="I24" s="3">
        <f t="shared" si="0"/>
        <v>1.7140596328572286</v>
      </c>
      <c r="J24" s="3">
        <f t="shared" si="1"/>
        <v>0.005552506028691864</v>
      </c>
      <c r="L24" s="3">
        <v>1.874214011354256</v>
      </c>
      <c r="M24" s="3">
        <v>0.011148931967836858</v>
      </c>
      <c r="N24" s="3">
        <v>1.86346770880449</v>
      </c>
      <c r="O24" s="3">
        <v>0.033788377269980505</v>
      </c>
      <c r="P24" s="3">
        <v>1.854360439787417</v>
      </c>
      <c r="Q24" s="3">
        <v>0.042165191522469406</v>
      </c>
      <c r="R24" s="3">
        <v>1.9336868117243462</v>
      </c>
      <c r="S24" s="3">
        <v>0.006900921007012703</v>
      </c>
      <c r="T24" s="3"/>
    </row>
    <row r="25" spans="1:20" ht="12.75">
      <c r="A25" s="10" t="s">
        <v>31</v>
      </c>
      <c r="B25" s="3">
        <v>0.04707817060588118</v>
      </c>
      <c r="C25" s="3">
        <v>0.03328241412671395</v>
      </c>
      <c r="D25" s="3">
        <v>0.04447100775019189</v>
      </c>
      <c r="E25" s="3">
        <v>0.030398147720597936</v>
      </c>
      <c r="F25" s="3">
        <v>0.036870752864649727</v>
      </c>
      <c r="G25" s="3">
        <v>0.0012251392890153892</v>
      </c>
      <c r="H25" s="3"/>
      <c r="I25" s="3">
        <f t="shared" si="0"/>
        <v>0.04280664374024093</v>
      </c>
      <c r="J25" s="3">
        <f t="shared" si="1"/>
        <v>0.005303340919101532</v>
      </c>
      <c r="L25" s="3">
        <v>0.021327191872432785</v>
      </c>
      <c r="M25" s="3">
        <v>0.0017488573936831541</v>
      </c>
      <c r="N25" s="3">
        <v>0.02323012795028619</v>
      </c>
      <c r="O25" s="3">
        <v>0.0026425285108794745</v>
      </c>
      <c r="P25" s="3">
        <v>0.023635795576525277</v>
      </c>
      <c r="Q25" s="3">
        <v>0.0023436944112175317</v>
      </c>
      <c r="R25" s="3">
        <v>0.020317681664256577</v>
      </c>
      <c r="S25" s="3">
        <v>0.0035250139211620048</v>
      </c>
      <c r="T25" s="3"/>
    </row>
    <row r="26" spans="1:20" ht="12.75">
      <c r="A26" s="10" t="s">
        <v>24</v>
      </c>
      <c r="B26" s="3">
        <v>0.04083230405254549</v>
      </c>
      <c r="C26" s="3">
        <v>0.05976112396373209</v>
      </c>
      <c r="D26" s="3">
        <v>0.030477512600512444</v>
      </c>
      <c r="E26" s="3">
        <v>0.042234486282944954</v>
      </c>
      <c r="F26" s="3">
        <v>0.013537233546557453</v>
      </c>
      <c r="G26" s="3">
        <v>0.0012826527370365954</v>
      </c>
      <c r="H26" s="3"/>
      <c r="I26" s="3">
        <f t="shared" si="0"/>
        <v>0.028282350066538463</v>
      </c>
      <c r="J26" s="3">
        <f t="shared" si="1"/>
        <v>0.013779305947493757</v>
      </c>
      <c r="L26" s="3">
        <v>0.004422019822492095</v>
      </c>
      <c r="M26" s="3">
        <v>0.004294069755201672</v>
      </c>
      <c r="N26" s="3">
        <v>0.0016024204955604224</v>
      </c>
      <c r="O26" s="3">
        <v>0.002661721693095465</v>
      </c>
      <c r="P26" s="3">
        <v>0.0017700030265749415</v>
      </c>
      <c r="Q26" s="3">
        <v>0.0016529056418835028</v>
      </c>
      <c r="R26" s="3">
        <v>0</v>
      </c>
      <c r="S26" s="3">
        <v>0</v>
      </c>
      <c r="T26" s="3"/>
    </row>
    <row r="27" spans="1:20" ht="12.75">
      <c r="A27" s="10" t="s">
        <v>30</v>
      </c>
      <c r="B27" s="3">
        <v>0.0008463404732844447</v>
      </c>
      <c r="C27" s="3">
        <v>0.0010352495141789195</v>
      </c>
      <c r="D27" s="3">
        <v>0.00028433469638629067</v>
      </c>
      <c r="E27" s="3">
        <v>0.0002723571685084977</v>
      </c>
      <c r="F27" s="3">
        <v>5.806658233950248E-05</v>
      </c>
      <c r="G27" s="3">
        <v>8.211854826517846E-05</v>
      </c>
      <c r="H27" s="3"/>
      <c r="I27" s="3">
        <f t="shared" si="0"/>
        <v>0.0003962472506700793</v>
      </c>
      <c r="J27" s="3">
        <f t="shared" si="1"/>
        <v>0.00040587836434221415</v>
      </c>
      <c r="L27" s="3">
        <v>6.231430605233938E-05</v>
      </c>
      <c r="M27" s="3">
        <v>0.00013933902430375743</v>
      </c>
      <c r="N27" s="3">
        <v>0.0003026897215735678</v>
      </c>
      <c r="O27" s="3">
        <v>0.00016419665550283314</v>
      </c>
      <c r="P27" s="3">
        <v>0.0004203946674940834</v>
      </c>
      <c r="Q27" s="3">
        <v>0.0005722197618079464</v>
      </c>
      <c r="R27" s="3">
        <v>0.0002933784306229292</v>
      </c>
      <c r="S27" s="3">
        <v>0.00046987047514984406</v>
      </c>
      <c r="T27" s="3"/>
    </row>
    <row r="28" spans="1:20" ht="12.75">
      <c r="A28" s="10" t="s">
        <v>28</v>
      </c>
      <c r="B28" s="3">
        <v>0.7340259447084031</v>
      </c>
      <c r="C28" s="3">
        <v>0.01316073908722312</v>
      </c>
      <c r="D28" s="3">
        <v>0.7367289325289587</v>
      </c>
      <c r="E28" s="3">
        <v>0.021146889572750013</v>
      </c>
      <c r="F28" s="3">
        <v>0.7040933034279148</v>
      </c>
      <c r="G28" s="3">
        <v>0.0011203505862855167</v>
      </c>
      <c r="H28" s="3"/>
      <c r="I28" s="3">
        <f t="shared" si="0"/>
        <v>0.7249493935550921</v>
      </c>
      <c r="J28" s="3">
        <f t="shared" si="1"/>
        <v>0.018112396509965992</v>
      </c>
      <c r="L28" s="3">
        <v>0.8418312776713257</v>
      </c>
      <c r="M28" s="3">
        <v>0.028891672054666213</v>
      </c>
      <c r="N28" s="3">
        <v>0.8427450007747945</v>
      </c>
      <c r="O28" s="3">
        <v>0.02458588643975842</v>
      </c>
      <c r="P28" s="3">
        <v>0.8309471904277602</v>
      </c>
      <c r="Q28" s="3">
        <v>0.04252221550888807</v>
      </c>
      <c r="R28" s="3">
        <v>0.8911495899887291</v>
      </c>
      <c r="S28" s="3">
        <v>0.008536929649933874</v>
      </c>
      <c r="T28" s="3"/>
    </row>
    <row r="29" spans="1:20" ht="12.75">
      <c r="A29" s="10" t="s">
        <v>23</v>
      </c>
      <c r="B29" s="3">
        <v>0.22806971355216651</v>
      </c>
      <c r="C29" s="3">
        <v>0.004396418227769431</v>
      </c>
      <c r="D29" s="3">
        <v>0.22887124152451607</v>
      </c>
      <c r="E29" s="3">
        <v>0.013622470581871271</v>
      </c>
      <c r="F29" s="3">
        <v>0.26355439491159643</v>
      </c>
      <c r="G29" s="3">
        <v>0.010623502755907843</v>
      </c>
      <c r="H29" s="3"/>
      <c r="I29" s="3">
        <f>AVERAGE(B29,D29,F29)</f>
        <v>0.24016511666275966</v>
      </c>
      <c r="J29" s="3">
        <f>STDEV(B29,D29,F29)</f>
        <v>0.020259673356788088</v>
      </c>
      <c r="L29" s="3">
        <v>0.13154649488596648</v>
      </c>
      <c r="M29" s="3">
        <v>0.01581939652907922</v>
      </c>
      <c r="N29" s="3">
        <v>0.13918601407271725</v>
      </c>
      <c r="O29" s="3">
        <v>0.029297434757896593</v>
      </c>
      <c r="P29" s="3">
        <v>0.15067482193716414</v>
      </c>
      <c r="Q29" s="3">
        <v>0.036676119383563285</v>
      </c>
      <c r="R29" s="3">
        <v>0.08424811602367362</v>
      </c>
      <c r="S29" s="3">
        <v>0.0039839763283659345</v>
      </c>
      <c r="T29" s="3"/>
    </row>
    <row r="30" spans="1:20" ht="12.75">
      <c r="A30" s="10" t="s">
        <v>27</v>
      </c>
      <c r="B30" s="3">
        <v>0.0033030167950695737</v>
      </c>
      <c r="C30" s="3">
        <v>0.0015559813270865073</v>
      </c>
      <c r="D30" s="3">
        <v>0.004453641903549563</v>
      </c>
      <c r="E30" s="3">
        <v>0.0014315719916133287</v>
      </c>
      <c r="F30" s="3">
        <v>0.004742135887920497</v>
      </c>
      <c r="G30" s="3">
        <v>0.0006870973713458218</v>
      </c>
      <c r="H30" s="3"/>
      <c r="I30" s="3">
        <f t="shared" si="0"/>
        <v>0.004166264862179878</v>
      </c>
      <c r="J30" s="3">
        <f t="shared" si="1"/>
        <v>0.0007613836836850468</v>
      </c>
      <c r="L30" s="3">
        <v>0.0010488956814664638</v>
      </c>
      <c r="M30" s="3">
        <v>0.00024538555986838254</v>
      </c>
      <c r="N30" s="3">
        <v>0.001220710818877524</v>
      </c>
      <c r="O30" s="3">
        <v>0.00032978643569631696</v>
      </c>
      <c r="P30" s="3">
        <v>0.0011314257961032037</v>
      </c>
      <c r="Q30" s="3">
        <v>0.00036500041044696074</v>
      </c>
      <c r="R30" s="3">
        <v>0.0005618502180679012</v>
      </c>
      <c r="S30" s="3">
        <v>0.00042892217940917733</v>
      </c>
      <c r="T30" s="3"/>
    </row>
    <row r="31" spans="1:20" ht="12.75">
      <c r="A31" s="10"/>
      <c r="B31" s="3"/>
      <c r="C31" s="3"/>
      <c r="D31" s="3"/>
      <c r="E31" s="3"/>
      <c r="F31" s="3"/>
      <c r="G31" s="3"/>
      <c r="H31" s="3"/>
      <c r="I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10" t="s">
        <v>32</v>
      </c>
      <c r="B32" s="3">
        <v>5</v>
      </c>
      <c r="C32" s="3">
        <v>6.280369834735101E-16</v>
      </c>
      <c r="D32" s="3">
        <v>5</v>
      </c>
      <c r="E32" s="3">
        <v>8.881784197001252E-16</v>
      </c>
      <c r="F32" s="3">
        <v>5</v>
      </c>
      <c r="G32" s="3">
        <v>8.881784197001252E-16</v>
      </c>
      <c r="H32" s="3"/>
      <c r="I32" s="3">
        <f t="shared" si="0"/>
        <v>5</v>
      </c>
      <c r="J32" s="3">
        <f t="shared" si="1"/>
        <v>0</v>
      </c>
      <c r="L32" s="3">
        <v>5</v>
      </c>
      <c r="M32" s="3">
        <v>8.881784197001252E-16</v>
      </c>
      <c r="N32" s="3">
        <v>5</v>
      </c>
      <c r="O32" s="3">
        <v>1.1466334093198022E-15</v>
      </c>
      <c r="P32" s="3">
        <v>5</v>
      </c>
      <c r="Q32" s="3">
        <v>1.1466334093198022E-15</v>
      </c>
      <c r="R32" s="3">
        <v>5</v>
      </c>
      <c r="S32" s="3">
        <v>8.881784197001252E-16</v>
      </c>
      <c r="T32" s="3"/>
    </row>
    <row r="33" spans="1:20" ht="12.75">
      <c r="A33" s="10"/>
      <c r="B33" s="3"/>
      <c r="C33" s="3"/>
      <c r="D33" s="3"/>
      <c r="E33" s="3"/>
      <c r="F33" s="3"/>
      <c r="G33" s="3"/>
      <c r="H33" s="3"/>
      <c r="I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10" t="s">
        <v>33</v>
      </c>
      <c r="B34" s="3">
        <v>76.0320447400871</v>
      </c>
      <c r="C34" s="3">
        <v>0.2044973621628891</v>
      </c>
      <c r="D34" s="3">
        <v>75.94456846236072</v>
      </c>
      <c r="E34" s="3">
        <v>1.4241784029347146</v>
      </c>
      <c r="F34" s="3">
        <v>72.41256836657212</v>
      </c>
      <c r="G34" s="3">
        <v>0.7081656088811651</v>
      </c>
      <c r="H34" s="3"/>
      <c r="I34" s="3">
        <f t="shared" si="0"/>
        <v>74.79639385633998</v>
      </c>
      <c r="J34" s="3">
        <f t="shared" si="1"/>
        <v>2.064916705109516</v>
      </c>
      <c r="L34" s="3">
        <v>86.37635743818916</v>
      </c>
      <c r="M34" s="3">
        <v>1.7904038917299192</v>
      </c>
      <c r="N34" s="3">
        <v>85.73042824411516</v>
      </c>
      <c r="O34" s="3">
        <v>2.894999561661008</v>
      </c>
      <c r="P34" s="3">
        <v>84.53873381880267</v>
      </c>
      <c r="Q34" s="3">
        <v>3.8066298992635916</v>
      </c>
      <c r="R34" s="3">
        <v>91.30950505320106</v>
      </c>
      <c r="S34" s="3">
        <v>0.39302546784243547</v>
      </c>
      <c r="T34" s="3"/>
    </row>
    <row r="35" spans="1:20" ht="12.75">
      <c r="A35" s="10" t="s">
        <v>5</v>
      </c>
      <c r="B35" s="3">
        <v>23.62406642375423</v>
      </c>
      <c r="C35" s="3">
        <v>0.19949345674159444</v>
      </c>
      <c r="D35" s="3">
        <v>23.594555535297307</v>
      </c>
      <c r="E35" s="3">
        <v>1.3393711094996512</v>
      </c>
      <c r="F35" s="3">
        <v>27.099319875622697</v>
      </c>
      <c r="G35" s="3">
        <v>0.7843764732033581</v>
      </c>
      <c r="H35" s="3"/>
      <c r="I35" s="3">
        <f t="shared" si="0"/>
        <v>24.772647278224742</v>
      </c>
      <c r="J35" s="3">
        <f t="shared" si="1"/>
        <v>2.0150116016406443</v>
      </c>
      <c r="L35" s="3">
        <v>13.516178384368782</v>
      </c>
      <c r="M35" s="3">
        <v>1.7877660294183924</v>
      </c>
      <c r="N35" s="3">
        <v>14.145535968128485</v>
      </c>
      <c r="O35" s="3">
        <v>2.901228565116297</v>
      </c>
      <c r="P35" s="3">
        <v>15.346047999312288</v>
      </c>
      <c r="Q35" s="3">
        <v>3.7810923656488016</v>
      </c>
      <c r="R35" s="3">
        <v>8.632738965584437</v>
      </c>
      <c r="S35" s="3">
        <v>0.41394321866006667</v>
      </c>
      <c r="T35" s="3"/>
    </row>
    <row r="36" spans="1:20" ht="12.75">
      <c r="A36" s="10" t="s">
        <v>34</v>
      </c>
      <c r="B36" s="3">
        <v>0.34388883615866855</v>
      </c>
      <c r="C36" s="3">
        <v>0.16802406250673532</v>
      </c>
      <c r="D36" s="3">
        <v>0.46087600234197823</v>
      </c>
      <c r="E36" s="3">
        <v>0.15629113193397032</v>
      </c>
      <c r="F36" s="3">
        <v>0.48811175780517374</v>
      </c>
      <c r="G36" s="3">
        <v>0.07621086432481415</v>
      </c>
      <c r="H36" s="3"/>
      <c r="I36" s="3">
        <f t="shared" si="0"/>
        <v>0.43095886543527345</v>
      </c>
      <c r="J36" s="3">
        <f t="shared" si="1"/>
        <v>0.07662466373553929</v>
      </c>
      <c r="L36" s="3">
        <v>0.10746417744204555</v>
      </c>
      <c r="M36" s="3">
        <v>0.024238622862658207</v>
      </c>
      <c r="N36" s="3">
        <v>0.12403578775636251</v>
      </c>
      <c r="O36" s="3">
        <v>0.03266455359761458</v>
      </c>
      <c r="P36" s="3">
        <v>0.11521818188503602</v>
      </c>
      <c r="Q36" s="3">
        <v>0.03724263790875364</v>
      </c>
      <c r="R36" s="3">
        <v>0.057755981214512926</v>
      </c>
      <c r="S36" s="3">
        <v>0.04426869206306071</v>
      </c>
      <c r="T36" s="3"/>
    </row>
    <row r="37" spans="1:20" ht="12.75">
      <c r="A37" s="10" t="s">
        <v>32</v>
      </c>
      <c r="B37" s="3">
        <v>100</v>
      </c>
      <c r="C37" s="3">
        <v>1.0048591735576161E-14</v>
      </c>
      <c r="D37" s="3">
        <v>100</v>
      </c>
      <c r="E37" s="3">
        <v>0</v>
      </c>
      <c r="F37" s="3">
        <v>100</v>
      </c>
      <c r="G37" s="3">
        <v>0</v>
      </c>
      <c r="H37" s="3"/>
      <c r="I37" s="3">
        <f t="shared" si="0"/>
        <v>100</v>
      </c>
      <c r="J37" s="3">
        <f t="shared" si="1"/>
        <v>0</v>
      </c>
      <c r="L37" s="3">
        <v>100</v>
      </c>
      <c r="M37" s="3">
        <v>1.4210854715202004E-14</v>
      </c>
      <c r="N37" s="3">
        <v>100</v>
      </c>
      <c r="O37" s="3">
        <v>1.160311428702309E-14</v>
      </c>
      <c r="P37" s="3">
        <v>100</v>
      </c>
      <c r="Q37" s="3">
        <v>1.160311428702309E-14</v>
      </c>
      <c r="R37" s="3">
        <v>100</v>
      </c>
      <c r="S37" s="3">
        <v>1.4210854715202004E-14</v>
      </c>
      <c r="T37" s="3"/>
    </row>
    <row r="38" ht="12.75">
      <c r="A38" s="10"/>
    </row>
    <row r="39" ht="12.75">
      <c r="A39" s="10"/>
    </row>
    <row r="40" ht="12.75">
      <c r="A40" s="10"/>
    </row>
    <row r="41" ht="12.75">
      <c r="A41" s="10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7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7" width="7.28125" style="3" customWidth="1"/>
    <col min="8" max="8" width="3.57421875" style="3" customWidth="1"/>
    <col min="9" max="14" width="7.28125" style="3" customWidth="1"/>
    <col min="15" max="15" width="3.57421875" style="3" customWidth="1"/>
    <col min="16" max="21" width="7.28125" style="3" customWidth="1"/>
    <col min="22" max="22" width="3.57421875" style="3" customWidth="1"/>
    <col min="23" max="27" width="7.28125" style="3" customWidth="1"/>
    <col min="28" max="28" width="3.57421875" style="3" customWidth="1"/>
    <col min="29" max="29" width="7.28125" style="3" customWidth="1"/>
    <col min="30" max="30" width="3.57421875" style="3" customWidth="1"/>
    <col min="31" max="35" width="7.28125" style="3" customWidth="1"/>
    <col min="36" max="36" width="3.421875" style="3" customWidth="1"/>
    <col min="37" max="40" width="7.28125" style="3" customWidth="1"/>
    <col min="41" max="41" width="3.57421875" style="3" customWidth="1"/>
    <col min="42" max="45" width="7.28125" style="3" customWidth="1"/>
    <col min="46" max="46" width="4.00390625" style="3" customWidth="1"/>
    <col min="47" max="58" width="7.28125" style="3" customWidth="1"/>
    <col min="59" max="16384" width="7.28125" style="1" customWidth="1"/>
  </cols>
  <sheetData>
    <row r="1" ht="15">
      <c r="A1" s="16" t="s">
        <v>101</v>
      </c>
    </row>
    <row r="2" spans="1:57" ht="12.75">
      <c r="A2" s="2" t="s">
        <v>84</v>
      </c>
      <c r="AX2" s="3" t="s">
        <v>40</v>
      </c>
      <c r="BE2" s="3" t="s">
        <v>40</v>
      </c>
    </row>
    <row r="3" ht="12.75">
      <c r="A3" s="1" t="s">
        <v>85</v>
      </c>
    </row>
    <row r="4" spans="6:57" ht="12.75">
      <c r="F4" s="3" t="s">
        <v>43</v>
      </c>
      <c r="M4" s="3" t="s">
        <v>43</v>
      </c>
      <c r="T4" s="3" t="s">
        <v>43</v>
      </c>
      <c r="AA4" s="3" t="s">
        <v>43</v>
      </c>
      <c r="AC4" s="3" t="s">
        <v>43</v>
      </c>
      <c r="AI4" s="3" t="s">
        <v>43</v>
      </c>
      <c r="AM4" s="3" t="s">
        <v>42</v>
      </c>
      <c r="AR4" s="3" t="s">
        <v>43</v>
      </c>
      <c r="AU4" s="3" t="s">
        <v>42</v>
      </c>
      <c r="AX4" s="3" t="s">
        <v>43</v>
      </c>
      <c r="AZ4" s="3" t="s">
        <v>43</v>
      </c>
      <c r="BB4" s="3" t="s">
        <v>42</v>
      </c>
      <c r="BE4" s="3" t="s">
        <v>42</v>
      </c>
    </row>
    <row r="5" spans="2:42" ht="12.75">
      <c r="B5" s="3" t="s">
        <v>46</v>
      </c>
      <c r="I5" s="3" t="s">
        <v>47</v>
      </c>
      <c r="P5" s="3" t="s">
        <v>47</v>
      </c>
      <c r="W5" s="3" t="s">
        <v>48</v>
      </c>
      <c r="AE5" s="3" t="s">
        <v>50</v>
      </c>
      <c r="AP5" s="3" t="s">
        <v>36</v>
      </c>
    </row>
    <row r="6" spans="2:57" ht="12.75">
      <c r="B6" s="3" t="s">
        <v>45</v>
      </c>
      <c r="I6" s="3" t="s">
        <v>36</v>
      </c>
      <c r="P6" s="3" t="s">
        <v>36</v>
      </c>
      <c r="W6" s="3" t="s">
        <v>9</v>
      </c>
      <c r="AC6" s="3" t="s">
        <v>11</v>
      </c>
      <c r="AE6" s="3" t="s">
        <v>36</v>
      </c>
      <c r="AK6" s="3" t="s">
        <v>11</v>
      </c>
      <c r="AU6" s="3" t="s">
        <v>11</v>
      </c>
      <c r="AX6" s="3" t="s">
        <v>36</v>
      </c>
      <c r="BE6" s="3" t="s">
        <v>75</v>
      </c>
    </row>
    <row r="7" spans="1:58" ht="12.75">
      <c r="A7" s="1" t="s">
        <v>38</v>
      </c>
      <c r="B7" s="3" t="s">
        <v>3</v>
      </c>
      <c r="C7" s="3" t="s">
        <v>66</v>
      </c>
      <c r="D7" s="3" t="s">
        <v>6</v>
      </c>
      <c r="E7" s="3" t="s">
        <v>6</v>
      </c>
      <c r="F7" s="3" t="s">
        <v>2</v>
      </c>
      <c r="G7" s="3" t="s">
        <v>66</v>
      </c>
      <c r="I7" s="3" t="s">
        <v>3</v>
      </c>
      <c r="J7" s="3" t="s">
        <v>66</v>
      </c>
      <c r="K7" s="3" t="s">
        <v>4</v>
      </c>
      <c r="L7" s="3" t="s">
        <v>66</v>
      </c>
      <c r="M7" s="3" t="s">
        <v>1</v>
      </c>
      <c r="N7" s="3" t="s">
        <v>66</v>
      </c>
      <c r="P7" s="3" t="s">
        <v>4</v>
      </c>
      <c r="Q7" s="3" t="s">
        <v>66</v>
      </c>
      <c r="R7" s="3" t="s">
        <v>3</v>
      </c>
      <c r="S7" s="3" t="s">
        <v>66</v>
      </c>
      <c r="T7" s="3" t="s">
        <v>4</v>
      </c>
      <c r="U7" s="3" t="s">
        <v>66</v>
      </c>
      <c r="W7" s="3" t="s">
        <v>3</v>
      </c>
      <c r="X7" s="3" t="s">
        <v>66</v>
      </c>
      <c r="Y7" s="3" t="s">
        <v>3</v>
      </c>
      <c r="Z7" s="3" t="s">
        <v>66</v>
      </c>
      <c r="AA7" s="3" t="s">
        <v>6</v>
      </c>
      <c r="AC7" s="3" t="s">
        <v>6</v>
      </c>
      <c r="AE7" s="3" t="s">
        <v>4</v>
      </c>
      <c r="AF7" s="3" t="s">
        <v>66</v>
      </c>
      <c r="AG7" s="3" t="s">
        <v>4</v>
      </c>
      <c r="AH7" s="3" t="s">
        <v>66</v>
      </c>
      <c r="AI7" s="3" t="s">
        <v>6</v>
      </c>
      <c r="AK7" s="3" t="s">
        <v>4</v>
      </c>
      <c r="AL7" s="3" t="s">
        <v>66</v>
      </c>
      <c r="AM7" s="3" t="s">
        <v>4</v>
      </c>
      <c r="AN7" s="3" t="s">
        <v>66</v>
      </c>
      <c r="AP7" s="3" t="s">
        <v>4</v>
      </c>
      <c r="AQ7" s="3" t="s">
        <v>66</v>
      </c>
      <c r="AR7" s="3" t="s">
        <v>3</v>
      </c>
      <c r="AS7" s="3" t="s">
        <v>66</v>
      </c>
      <c r="AU7" s="3" t="s">
        <v>3</v>
      </c>
      <c r="AV7" s="3" t="s">
        <v>66</v>
      </c>
      <c r="AY7" s="3" t="s">
        <v>66</v>
      </c>
      <c r="BA7" s="3" t="s">
        <v>66</v>
      </c>
      <c r="BC7" s="3" t="s">
        <v>66</v>
      </c>
      <c r="BF7" s="3" t="s">
        <v>66</v>
      </c>
    </row>
    <row r="8" spans="2:57" ht="12.75">
      <c r="B8" s="3" t="s">
        <v>7</v>
      </c>
      <c r="D8" s="3" t="s">
        <v>10</v>
      </c>
      <c r="E8" s="3" t="s">
        <v>10</v>
      </c>
      <c r="F8" s="3" t="s">
        <v>8</v>
      </c>
      <c r="I8" s="3" t="s">
        <v>7</v>
      </c>
      <c r="K8" s="3" t="s">
        <v>10</v>
      </c>
      <c r="M8" s="3" t="s">
        <v>8</v>
      </c>
      <c r="P8" s="3" t="s">
        <v>7</v>
      </c>
      <c r="R8" s="3" t="s">
        <v>10</v>
      </c>
      <c r="T8" s="3" t="s">
        <v>8</v>
      </c>
      <c r="W8" s="3" t="s">
        <v>7</v>
      </c>
      <c r="Y8" s="3" t="s">
        <v>10</v>
      </c>
      <c r="AA8" s="3" t="s">
        <v>49</v>
      </c>
      <c r="AE8" s="3" t="s">
        <v>7</v>
      </c>
      <c r="AG8" s="3" t="s">
        <v>10</v>
      </c>
      <c r="AI8" s="3" t="s">
        <v>8</v>
      </c>
      <c r="AK8" s="3" t="s">
        <v>7</v>
      </c>
      <c r="AM8" s="3" t="s">
        <v>8</v>
      </c>
      <c r="AP8" s="3" t="s">
        <v>7</v>
      </c>
      <c r="AR8" s="3" t="s">
        <v>8</v>
      </c>
      <c r="AX8" s="3" t="s">
        <v>8</v>
      </c>
      <c r="AZ8" s="3" t="s">
        <v>10</v>
      </c>
      <c r="BB8" s="3" t="s">
        <v>7</v>
      </c>
      <c r="BE8" s="3" t="s">
        <v>8</v>
      </c>
    </row>
    <row r="10" spans="1:58" ht="12.75">
      <c r="A10" s="1" t="s">
        <v>16</v>
      </c>
      <c r="B10" s="3">
        <v>48.49966666666666</v>
      </c>
      <c r="C10" s="3">
        <v>0.3000772122858518</v>
      </c>
      <c r="D10" s="3">
        <v>47.362</v>
      </c>
      <c r="E10" s="3">
        <v>46.32</v>
      </c>
      <c r="F10" s="3">
        <v>45.148625</v>
      </c>
      <c r="G10" s="3">
        <v>0.2200239840822522</v>
      </c>
      <c r="I10" s="3">
        <v>48.47566666666666</v>
      </c>
      <c r="J10" s="3">
        <v>0.3018481958427326</v>
      </c>
      <c r="K10" s="3">
        <v>47.1935</v>
      </c>
      <c r="L10" s="3">
        <v>0.20718228688766294</v>
      </c>
      <c r="M10" s="3">
        <v>45.148500000000006</v>
      </c>
      <c r="N10" s="3">
        <v>0.1715352247596208</v>
      </c>
      <c r="P10" s="3">
        <v>47.74</v>
      </c>
      <c r="Q10" s="3">
        <v>0.28142849891367633</v>
      </c>
      <c r="R10" s="3">
        <v>45.97533333333333</v>
      </c>
      <c r="S10" s="3">
        <v>0.13269639532908734</v>
      </c>
      <c r="T10" s="3">
        <v>45.095</v>
      </c>
      <c r="U10" s="3">
        <v>0.17960512242138152</v>
      </c>
      <c r="W10" s="3">
        <v>46.699666666666666</v>
      </c>
      <c r="X10" s="3">
        <v>0.9243053247351584</v>
      </c>
      <c r="Y10" s="3">
        <v>46.117333333333335</v>
      </c>
      <c r="Z10" s="3">
        <v>0.17111789308349123</v>
      </c>
      <c r="AA10" s="3">
        <v>47.306</v>
      </c>
      <c r="AC10" s="3">
        <v>46.234</v>
      </c>
      <c r="AE10" s="3">
        <v>49.535</v>
      </c>
      <c r="AF10" s="3">
        <v>0.19940411229460892</v>
      </c>
      <c r="AG10" s="3">
        <v>49.057</v>
      </c>
      <c r="AH10" s="3">
        <v>0.5161879502662544</v>
      </c>
      <c r="AI10" s="3">
        <v>46.38</v>
      </c>
      <c r="AK10" s="3">
        <v>48.953500000000005</v>
      </c>
      <c r="AL10" s="3">
        <v>0.2665792565054732</v>
      </c>
      <c r="AM10" s="3">
        <v>48.992000000000004</v>
      </c>
      <c r="AN10" s="3">
        <v>0.08485281374238389</v>
      </c>
      <c r="AP10" s="3">
        <v>48.835499999999996</v>
      </c>
      <c r="AQ10" s="3">
        <v>0.13930003589374676</v>
      </c>
      <c r="AR10" s="3">
        <v>45.473333333333336</v>
      </c>
      <c r="AS10" s="3">
        <v>0.07516204716034242</v>
      </c>
      <c r="AU10" s="3">
        <v>48.72833333333333</v>
      </c>
      <c r="AV10" s="3">
        <v>0.6773509676182052</v>
      </c>
      <c r="AX10" s="3">
        <f>AVERAGE(F10,M10,T10,AA10:AC10,AI10,AR10)</f>
        <v>45.82649404761906</v>
      </c>
      <c r="AY10" s="3">
        <f>STDEV(F10,M10,T10,AA10:AC10,AI10,AR10)</f>
        <v>0.8406699917142872</v>
      </c>
      <c r="AZ10" s="3">
        <f>AVERAGE(D10:E10,K10,R10,Y10,AG10)</f>
        <v>47.004194444444444</v>
      </c>
      <c r="BA10" s="3">
        <f>STDEV(D10:E10,K10,R10,Y10,AG10)</f>
        <v>1.1568121638396558</v>
      </c>
      <c r="BB10" s="3">
        <f>AVERAGE(B10,I10,P10,W10,AE10,AP10)</f>
        <v>48.29758333333333</v>
      </c>
      <c r="BC10" s="3">
        <f>STDEV(B10,I10,P10,W10,AE10,AP10)</f>
        <v>0.9754324724621946</v>
      </c>
      <c r="BE10" s="3">
        <f>AVERAGE(AM10,AU10)</f>
        <v>48.86016666666667</v>
      </c>
      <c r="BF10" s="3">
        <f>STDEV(AM10,AU10)</f>
        <v>0.1864404879728573</v>
      </c>
    </row>
    <row r="11" spans="1:58" ht="12.75">
      <c r="A11" s="1" t="s">
        <v>19</v>
      </c>
      <c r="B11" s="3">
        <v>0.031</v>
      </c>
      <c r="C11" s="3">
        <v>0.005291502622129182</v>
      </c>
      <c r="D11" s="3">
        <v>0.04</v>
      </c>
      <c r="E11" s="3">
        <v>0.015</v>
      </c>
      <c r="F11" s="3">
        <v>0.020124999999999997</v>
      </c>
      <c r="G11" s="3">
        <v>0.013367738349153484</v>
      </c>
      <c r="I11" s="3">
        <v>0.034333333333333334</v>
      </c>
      <c r="J11" s="3">
        <v>0.006027713773341688</v>
      </c>
      <c r="K11" s="3">
        <v>0.029</v>
      </c>
      <c r="L11" s="3">
        <v>0.008485281374238571</v>
      </c>
      <c r="M11" s="3">
        <v>0.032</v>
      </c>
      <c r="N11" s="3">
        <v>0.0053541261347363365</v>
      </c>
      <c r="P11" s="3">
        <v>0.034</v>
      </c>
      <c r="Q11" s="3">
        <v>0.008485281374238571</v>
      </c>
      <c r="R11" s="3">
        <v>0.030666666666666665</v>
      </c>
      <c r="S11" s="3">
        <v>0.004041451884327382</v>
      </c>
      <c r="T11" s="3">
        <v>0.0175</v>
      </c>
      <c r="U11" s="3">
        <v>0.0035355339059327385</v>
      </c>
      <c r="W11" s="3">
        <v>0.024666666666666667</v>
      </c>
      <c r="X11" s="3">
        <v>0.02369247419188915</v>
      </c>
      <c r="Y11" s="3">
        <v>0.027</v>
      </c>
      <c r="Z11" s="3">
        <v>0.005291502622129184</v>
      </c>
      <c r="AA11" s="3">
        <v>0.037</v>
      </c>
      <c r="AC11" s="3">
        <v>0.04</v>
      </c>
      <c r="AE11" s="3">
        <v>0.049</v>
      </c>
      <c r="AF11" s="3">
        <v>0.00848528137423852</v>
      </c>
      <c r="AG11" s="3">
        <v>0.0485</v>
      </c>
      <c r="AH11" s="3">
        <v>0.004949747468305832</v>
      </c>
      <c r="AI11" s="3">
        <v>0.015</v>
      </c>
      <c r="AK11" s="3">
        <v>0.0355</v>
      </c>
      <c r="AL11" s="3">
        <v>0.010606601717798222</v>
      </c>
      <c r="AM11" s="3">
        <v>0.04</v>
      </c>
      <c r="AN11" s="3">
        <v>0.01838477631085023</v>
      </c>
      <c r="AP11" s="3">
        <v>0.0485</v>
      </c>
      <c r="AQ11" s="3">
        <v>0.004949747468305832</v>
      </c>
      <c r="AR11" s="3">
        <v>0.013666666666666667</v>
      </c>
      <c r="AS11" s="3">
        <v>0.014011899704655802</v>
      </c>
      <c r="AU11" s="3">
        <v>0.03866666666666666</v>
      </c>
      <c r="AV11" s="3">
        <v>0.0040414518843273775</v>
      </c>
      <c r="AX11" s="3">
        <f aca="true" t="shared" si="0" ref="AX11:AX37">AVERAGE(F11,M11,T11,AA11:AC11,AI11,AR11)</f>
        <v>0.025041666666666667</v>
      </c>
      <c r="AY11" s="3">
        <f aca="true" t="shared" si="1" ref="AY11:AY37">STDEV(F11,M11,T11,AA11:AC11,AI11,AR11)</f>
        <v>0.011003392784854028</v>
      </c>
      <c r="AZ11" s="3">
        <f aca="true" t="shared" si="2" ref="AZ11:AZ37">AVERAGE(D11:E11,K11,R11,Y11,AG11)</f>
        <v>0.03169444444444444</v>
      </c>
      <c r="BA11" s="3">
        <f aca="true" t="shared" si="3" ref="BA11:BA37">STDEV(D11:E11,K11,R11,Y11,AG11)</f>
        <v>0.011493194443605255</v>
      </c>
      <c r="BB11" s="3">
        <f aca="true" t="shared" si="4" ref="BB11:BB37">AVERAGE(B11,I11,P11,W11,AE11,AP11)</f>
        <v>0.03691666666666666</v>
      </c>
      <c r="BC11" s="3">
        <f aca="true" t="shared" si="5" ref="BC11:BC37">STDEV(B11,I11,P11,W11,AE11,AP11)</f>
        <v>0.009802352325391683</v>
      </c>
      <c r="BE11" s="3">
        <f aca="true" t="shared" si="6" ref="BE11:BE37">AVERAGE(AM11,AU11)</f>
        <v>0.03933333333333333</v>
      </c>
      <c r="BF11" s="3">
        <f aca="true" t="shared" si="7" ref="BF11:BF37">STDEV(AM11,AU11)</f>
        <v>0.0009428090415820675</v>
      </c>
    </row>
    <row r="12" spans="1:58" ht="12.75">
      <c r="A12" s="1" t="s">
        <v>15</v>
      </c>
      <c r="B12" s="3">
        <v>32.09766666666666</v>
      </c>
      <c r="C12" s="3">
        <v>0.3008825906120034</v>
      </c>
      <c r="D12" s="3">
        <v>33.035</v>
      </c>
      <c r="E12" s="3">
        <v>33.883</v>
      </c>
      <c r="F12" s="3">
        <v>34.71225</v>
      </c>
      <c r="G12" s="3">
        <v>0.1348912260198664</v>
      </c>
      <c r="I12" s="3">
        <v>32.245</v>
      </c>
      <c r="J12" s="3">
        <v>0.13453252394867318</v>
      </c>
      <c r="K12" s="3">
        <v>33.319</v>
      </c>
      <c r="L12" s="3">
        <v>0.2955706345347969</v>
      </c>
      <c r="M12" s="3">
        <v>34.81675</v>
      </c>
      <c r="N12" s="3">
        <v>0.22151053398622902</v>
      </c>
      <c r="P12" s="3">
        <v>32.807</v>
      </c>
      <c r="Q12" s="3">
        <v>0.1032375900532365</v>
      </c>
      <c r="R12" s="3">
        <v>34.525666666666666</v>
      </c>
      <c r="S12" s="3">
        <v>0.2959887385245858</v>
      </c>
      <c r="T12" s="3">
        <v>34.8165</v>
      </c>
      <c r="U12" s="3">
        <v>0.20859650044980654</v>
      </c>
      <c r="W12" s="3">
        <v>33.877</v>
      </c>
      <c r="X12" s="3">
        <v>0.6481072442118283</v>
      </c>
      <c r="Y12" s="3">
        <v>34.22266666666666</v>
      </c>
      <c r="Z12" s="3">
        <v>0.12874911002928593</v>
      </c>
      <c r="AA12" s="3">
        <v>33.377</v>
      </c>
      <c r="AC12" s="3">
        <v>34.002</v>
      </c>
      <c r="AE12" s="3">
        <v>31.643500000000003</v>
      </c>
      <c r="AF12" s="3">
        <v>0.40234375849492765</v>
      </c>
      <c r="AG12" s="3">
        <v>32.038000000000004</v>
      </c>
      <c r="AH12" s="3">
        <v>0.1216223663640866</v>
      </c>
      <c r="AI12" s="3">
        <v>33.668</v>
      </c>
      <c r="AK12" s="3">
        <v>31.512</v>
      </c>
      <c r="AL12" s="3">
        <v>0.13859292911256188</v>
      </c>
      <c r="AM12" s="3">
        <v>31.65</v>
      </c>
      <c r="AN12" s="3">
        <v>0.19516147160811093</v>
      </c>
      <c r="AP12" s="3">
        <v>32.028</v>
      </c>
      <c r="AQ12" s="3">
        <v>0.14424978336205865</v>
      </c>
      <c r="AR12" s="3">
        <v>34.34866666666667</v>
      </c>
      <c r="AS12" s="3">
        <v>0.021962088546705713</v>
      </c>
      <c r="AU12" s="3">
        <v>31.811666666666667</v>
      </c>
      <c r="AV12" s="3">
        <v>0.3825210233876053</v>
      </c>
      <c r="AX12" s="3">
        <f t="shared" si="0"/>
        <v>34.248738095238096</v>
      </c>
      <c r="AY12" s="3">
        <f t="shared" si="1"/>
        <v>0.5813610237027399</v>
      </c>
      <c r="AZ12" s="3">
        <f t="shared" si="2"/>
        <v>33.503888888888895</v>
      </c>
      <c r="BA12" s="3">
        <f t="shared" si="3"/>
        <v>0.9063407175536835</v>
      </c>
      <c r="BB12" s="3">
        <f t="shared" si="4"/>
        <v>32.44969444444444</v>
      </c>
      <c r="BC12" s="3">
        <f t="shared" si="5"/>
        <v>0.794791478010837</v>
      </c>
      <c r="BE12" s="3">
        <f t="shared" si="6"/>
        <v>31.730833333333333</v>
      </c>
      <c r="BF12" s="3">
        <f t="shared" si="7"/>
        <v>0.11431559629182672</v>
      </c>
    </row>
    <row r="13" spans="1:58" ht="12.75">
      <c r="A13" s="1" t="s">
        <v>21</v>
      </c>
      <c r="B13" s="3">
        <v>0.652</v>
      </c>
      <c r="C13" s="3">
        <v>0.01734935157289749</v>
      </c>
      <c r="D13" s="3">
        <v>0.539</v>
      </c>
      <c r="E13" s="3">
        <v>0.4</v>
      </c>
      <c r="F13" s="3">
        <v>0.318375</v>
      </c>
      <c r="G13" s="3">
        <v>0.042664597234040064</v>
      </c>
      <c r="I13" s="3">
        <v>0.6</v>
      </c>
      <c r="J13" s="3">
        <v>0.143732390225725</v>
      </c>
      <c r="K13" s="3">
        <v>0.5665</v>
      </c>
      <c r="L13" s="3">
        <v>0.03889087296525904</v>
      </c>
      <c r="M13" s="3">
        <v>0.32525000000000004</v>
      </c>
      <c r="N13" s="3">
        <v>0.056753120325376195</v>
      </c>
      <c r="P13" s="3">
        <v>0.5589999999999999</v>
      </c>
      <c r="Q13" s="3">
        <v>0.033941125496954896</v>
      </c>
      <c r="R13" s="3">
        <v>0.2796666666666667</v>
      </c>
      <c r="S13" s="3">
        <v>0.043981056528161415</v>
      </c>
      <c r="T13" s="3">
        <v>0.3235</v>
      </c>
      <c r="U13" s="3">
        <v>0.03606244584051368</v>
      </c>
      <c r="W13" s="3">
        <v>0.5463333333333333</v>
      </c>
      <c r="X13" s="3">
        <v>0.04300387579432014</v>
      </c>
      <c r="Y13" s="3">
        <v>0.5576666666666666</v>
      </c>
      <c r="Z13" s="3">
        <v>0.04652239604033012</v>
      </c>
      <c r="AA13" s="3">
        <v>0.515</v>
      </c>
      <c r="AC13" s="3">
        <v>0.593</v>
      </c>
      <c r="AE13" s="3">
        <v>0.622</v>
      </c>
      <c r="AF13" s="3">
        <v>0.008485281374238578</v>
      </c>
      <c r="AG13" s="3">
        <v>0.603</v>
      </c>
      <c r="AH13" s="3">
        <v>0.048083261120686185</v>
      </c>
      <c r="AI13" s="3">
        <v>0.574</v>
      </c>
      <c r="AK13" s="3">
        <v>0.734</v>
      </c>
      <c r="AL13" s="3">
        <v>0.055154328932548596</v>
      </c>
      <c r="AM13" s="3">
        <v>0.597</v>
      </c>
      <c r="AN13" s="3">
        <v>0.018384776310850254</v>
      </c>
      <c r="AP13" s="3">
        <v>0.671</v>
      </c>
      <c r="AQ13" s="3">
        <v>0.009899494936611674</v>
      </c>
      <c r="AR13" s="3">
        <v>0.56</v>
      </c>
      <c r="AS13" s="3">
        <v>0.0784601809837328</v>
      </c>
      <c r="AU13" s="3">
        <v>0.6429999999999999</v>
      </c>
      <c r="AV13" s="3">
        <v>0.038039453203224535</v>
      </c>
      <c r="AX13" s="3">
        <f t="shared" si="0"/>
        <v>0.45844642857142853</v>
      </c>
      <c r="AY13" s="3">
        <f t="shared" si="1"/>
        <v>0.12944790331488223</v>
      </c>
      <c r="AZ13" s="3">
        <f t="shared" si="2"/>
        <v>0.4909722222222223</v>
      </c>
      <c r="BA13" s="3">
        <f t="shared" si="3"/>
        <v>0.12484828200066837</v>
      </c>
      <c r="BB13" s="3">
        <f t="shared" si="4"/>
        <v>0.6083888888888889</v>
      </c>
      <c r="BC13" s="3">
        <f t="shared" si="5"/>
        <v>0.04973503869581331</v>
      </c>
      <c r="BE13" s="3">
        <f t="shared" si="6"/>
        <v>0.6199999999999999</v>
      </c>
      <c r="BF13" s="3">
        <f t="shared" si="7"/>
        <v>0.03252691193458465</v>
      </c>
    </row>
    <row r="14" spans="1:58" ht="13.5" customHeight="1">
      <c r="A14" s="1" t="s">
        <v>14</v>
      </c>
      <c r="B14" s="3">
        <v>0.12</v>
      </c>
      <c r="C14" s="3">
        <v>0.012767145334803838</v>
      </c>
      <c r="D14" s="3">
        <v>0.096</v>
      </c>
      <c r="E14" s="3">
        <v>0.086</v>
      </c>
      <c r="F14" s="3">
        <v>0.10625</v>
      </c>
      <c r="G14" s="3">
        <v>0.019114317745008463</v>
      </c>
      <c r="I14" s="3">
        <v>0.13633333333333333</v>
      </c>
      <c r="J14" s="3">
        <v>0.007637626158259728</v>
      </c>
      <c r="K14" s="3">
        <v>0.092</v>
      </c>
      <c r="L14" s="3">
        <v>0.009899494936611884</v>
      </c>
      <c r="M14" s="3">
        <v>0.09100000000000001</v>
      </c>
      <c r="N14" s="3">
        <v>0.010739335795724553</v>
      </c>
      <c r="P14" s="3">
        <v>0.126</v>
      </c>
      <c r="Q14" s="3">
        <v>0</v>
      </c>
      <c r="R14" s="3">
        <v>0.13433333333333333</v>
      </c>
      <c r="S14" s="3">
        <v>0.010598742063723094</v>
      </c>
      <c r="T14" s="3">
        <v>0.1015</v>
      </c>
      <c r="U14" s="3">
        <v>0.009192388155425116</v>
      </c>
      <c r="W14" s="3">
        <v>0.112</v>
      </c>
      <c r="X14" s="3">
        <v>0.011532562594670696</v>
      </c>
      <c r="Y14" s="3">
        <v>0.09400000000000001</v>
      </c>
      <c r="Z14" s="3">
        <v>0.01637070554374482</v>
      </c>
      <c r="AA14" s="3">
        <v>0.108</v>
      </c>
      <c r="AC14" s="3">
        <v>0.081</v>
      </c>
      <c r="AE14" s="3">
        <v>0.122</v>
      </c>
      <c r="AF14" s="3">
        <v>0.012727922061358086</v>
      </c>
      <c r="AG14" s="3">
        <v>0.123</v>
      </c>
      <c r="AH14" s="3">
        <v>0.007071067811865481</v>
      </c>
      <c r="AI14" s="3">
        <v>0.106</v>
      </c>
      <c r="AK14" s="3">
        <v>0.13</v>
      </c>
      <c r="AL14" s="3">
        <v>0.005656854249492385</v>
      </c>
      <c r="AM14" s="3">
        <v>0.1315</v>
      </c>
      <c r="AN14" s="3">
        <v>0.0035355339059327407</v>
      </c>
      <c r="AP14" s="3">
        <v>0.14100000000000001</v>
      </c>
      <c r="AQ14" s="3">
        <v>0.014142135623730663</v>
      </c>
      <c r="AR14" s="3">
        <v>0.07466666666666667</v>
      </c>
      <c r="AS14" s="3">
        <v>0.009073771725877384</v>
      </c>
      <c r="AU14" s="3">
        <v>0.147</v>
      </c>
      <c r="AV14" s="3">
        <v>0.035042830935870364</v>
      </c>
      <c r="AX14" s="3">
        <f t="shared" si="0"/>
        <v>0.09548809523809523</v>
      </c>
      <c r="AY14" s="3">
        <f t="shared" si="1"/>
        <v>0.01343248106713905</v>
      </c>
      <c r="AZ14" s="3">
        <f t="shared" si="2"/>
        <v>0.10422222222222222</v>
      </c>
      <c r="BA14" s="3">
        <f t="shared" si="3"/>
        <v>0.019559216828977717</v>
      </c>
      <c r="BB14" s="3">
        <f t="shared" si="4"/>
        <v>0.1262222222222222</v>
      </c>
      <c r="BC14" s="3">
        <f t="shared" si="5"/>
        <v>0.010765514214207158</v>
      </c>
      <c r="BE14" s="3">
        <f t="shared" si="6"/>
        <v>0.13924999999999998</v>
      </c>
      <c r="BF14" s="3">
        <f t="shared" si="7"/>
        <v>0.010960155108391477</v>
      </c>
    </row>
    <row r="15" spans="1:58" ht="12.75">
      <c r="A15" s="1" t="s">
        <v>20</v>
      </c>
      <c r="B15" s="3">
        <v>0</v>
      </c>
      <c r="C15" s="3">
        <v>0</v>
      </c>
      <c r="D15" s="3">
        <v>0</v>
      </c>
      <c r="E15" s="3">
        <v>0</v>
      </c>
      <c r="F15" s="3">
        <v>0.001125</v>
      </c>
      <c r="G15" s="3">
        <v>0.003181980515339464</v>
      </c>
      <c r="I15" s="3">
        <v>0.007666666666666666</v>
      </c>
      <c r="J15" s="3">
        <v>0.013279056191361391</v>
      </c>
      <c r="K15" s="3">
        <v>0</v>
      </c>
      <c r="L15" s="3">
        <v>0</v>
      </c>
      <c r="M15" s="3">
        <v>0.0075</v>
      </c>
      <c r="N15" s="3">
        <v>0.005196152422706631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C15" s="3">
        <v>0</v>
      </c>
      <c r="AE15" s="3">
        <v>0.0025</v>
      </c>
      <c r="AF15" s="3">
        <v>0.0035355339059327377</v>
      </c>
      <c r="AG15" s="3">
        <v>0</v>
      </c>
      <c r="AH15" s="3">
        <v>0</v>
      </c>
      <c r="AI15" s="3">
        <v>0</v>
      </c>
      <c r="AK15" s="3">
        <v>0</v>
      </c>
      <c r="AL15" s="3">
        <v>0</v>
      </c>
      <c r="AM15" s="3">
        <v>0</v>
      </c>
      <c r="AN15" s="3">
        <v>0</v>
      </c>
      <c r="AP15" s="3">
        <v>0</v>
      </c>
      <c r="AQ15" s="3">
        <v>0</v>
      </c>
      <c r="AR15" s="3">
        <v>0</v>
      </c>
      <c r="AS15" s="3">
        <v>0</v>
      </c>
      <c r="AU15" s="3">
        <v>0.002</v>
      </c>
      <c r="AV15" s="3">
        <v>0.0034641016151377548</v>
      </c>
      <c r="AX15" s="3">
        <f t="shared" si="0"/>
        <v>0.001232142857142857</v>
      </c>
      <c r="AY15" s="3">
        <f t="shared" si="1"/>
        <v>0.0027954842412106604</v>
      </c>
      <c r="AZ15" s="3">
        <f t="shared" si="2"/>
        <v>0</v>
      </c>
      <c r="BA15" s="3">
        <f t="shared" si="3"/>
        <v>0</v>
      </c>
      <c r="BB15" s="3">
        <f t="shared" si="4"/>
        <v>0.0016944444444444444</v>
      </c>
      <c r="BC15" s="3">
        <f t="shared" si="5"/>
        <v>0.0030919549131876397</v>
      </c>
      <c r="BE15" s="3">
        <f t="shared" si="6"/>
        <v>0.001</v>
      </c>
      <c r="BF15" s="3">
        <f t="shared" si="7"/>
        <v>0.001414213562373095</v>
      </c>
    </row>
    <row r="16" spans="1:58" ht="12.75">
      <c r="A16" s="1" t="s">
        <v>18</v>
      </c>
      <c r="B16" s="3">
        <v>15.758666666666665</v>
      </c>
      <c r="C16" s="3">
        <v>0.16603112158094055</v>
      </c>
      <c r="D16" s="3">
        <v>16.493</v>
      </c>
      <c r="E16" s="3">
        <v>17.53</v>
      </c>
      <c r="F16" s="3">
        <v>18.113125</v>
      </c>
      <c r="G16" s="3">
        <v>0.22035000567266774</v>
      </c>
      <c r="I16" s="3">
        <v>15.971333333333334</v>
      </c>
      <c r="J16" s="3">
        <v>0.2564709210287942</v>
      </c>
      <c r="K16" s="3">
        <v>16.7305</v>
      </c>
      <c r="L16" s="3">
        <v>0.18314065632751214</v>
      </c>
      <c r="M16" s="3">
        <v>18.50175</v>
      </c>
      <c r="N16" s="3">
        <v>0.4278250226435938</v>
      </c>
      <c r="P16" s="3">
        <v>16.844</v>
      </c>
      <c r="Q16" s="3">
        <v>0.15697770542296108</v>
      </c>
      <c r="R16" s="3">
        <v>18.349666666666668</v>
      </c>
      <c r="S16" s="3">
        <v>0.16296727687899562</v>
      </c>
      <c r="T16" s="3">
        <v>18.762999999999998</v>
      </c>
      <c r="U16" s="3">
        <v>0.13010764773832548</v>
      </c>
      <c r="W16" s="3">
        <v>17.762666666666664</v>
      </c>
      <c r="X16" s="3">
        <v>0.6180269681279201</v>
      </c>
      <c r="Y16" s="3">
        <v>18.14933333333333</v>
      </c>
      <c r="Z16" s="3">
        <v>0.0797579672091337</v>
      </c>
      <c r="AA16" s="3">
        <v>17.308</v>
      </c>
      <c r="AC16" s="3">
        <v>18.031</v>
      </c>
      <c r="AE16" s="3">
        <v>15.2055</v>
      </c>
      <c r="AF16" s="3">
        <v>0.01909188309203625</v>
      </c>
      <c r="AG16" s="3">
        <v>15.5885</v>
      </c>
      <c r="AH16" s="3">
        <v>0.21566756826191028</v>
      </c>
      <c r="AI16" s="3">
        <v>17.616</v>
      </c>
      <c r="AK16" s="3">
        <v>15.3095</v>
      </c>
      <c r="AL16" s="3">
        <v>0.1435426765810336</v>
      </c>
      <c r="AM16" s="3">
        <v>15.5535</v>
      </c>
      <c r="AN16" s="3">
        <v>0.054447222151364126</v>
      </c>
      <c r="AP16" s="3">
        <v>15.918</v>
      </c>
      <c r="AQ16" s="3">
        <v>0.05656854249492385</v>
      </c>
      <c r="AR16" s="3">
        <v>18.435666666666666</v>
      </c>
      <c r="AS16" s="3">
        <v>0.20455887498067266</v>
      </c>
      <c r="AU16" s="3">
        <v>15.758000000000001</v>
      </c>
      <c r="AV16" s="3">
        <v>0.46927497269729057</v>
      </c>
      <c r="AX16" s="3">
        <f t="shared" si="0"/>
        <v>18.109791666666663</v>
      </c>
      <c r="AY16" s="3">
        <f t="shared" si="1"/>
        <v>0.5130669712755909</v>
      </c>
      <c r="AZ16" s="3">
        <f t="shared" si="2"/>
        <v>17.140166666666666</v>
      </c>
      <c r="BA16" s="3">
        <f t="shared" si="3"/>
        <v>1.0609051376589285</v>
      </c>
      <c r="BB16" s="3">
        <f t="shared" si="4"/>
        <v>16.24336111111111</v>
      </c>
      <c r="BC16" s="3">
        <f t="shared" si="5"/>
        <v>0.9122499439217793</v>
      </c>
      <c r="BE16" s="3">
        <f t="shared" si="6"/>
        <v>15.655750000000001</v>
      </c>
      <c r="BF16" s="3">
        <f t="shared" si="7"/>
        <v>0.14460333675245357</v>
      </c>
    </row>
    <row r="17" spans="1:58" ht="12.75">
      <c r="A17" s="1" t="s">
        <v>13</v>
      </c>
      <c r="B17" s="3">
        <v>2.605</v>
      </c>
      <c r="C17" s="3">
        <v>0.12683453788302548</v>
      </c>
      <c r="D17" s="3">
        <v>2.169</v>
      </c>
      <c r="E17" s="3">
        <v>1.755</v>
      </c>
      <c r="F17" s="3">
        <v>1.2075</v>
      </c>
      <c r="G17" s="3">
        <v>0.07377378551064656</v>
      </c>
      <c r="I17" s="3">
        <v>2.639666666666667</v>
      </c>
      <c r="J17" s="3">
        <v>0.11207289294620393</v>
      </c>
      <c r="K17" s="3">
        <v>2.1475</v>
      </c>
      <c r="L17" s="3">
        <v>0.0912167747730741</v>
      </c>
      <c r="M17" s="3">
        <v>1.212</v>
      </c>
      <c r="N17" s="3">
        <v>0.08955073050139445</v>
      </c>
      <c r="P17" s="3">
        <v>2.3885</v>
      </c>
      <c r="Q17" s="3">
        <v>0.09970205614729828</v>
      </c>
      <c r="R17" s="3">
        <v>1.5090000000000001</v>
      </c>
      <c r="S17" s="3">
        <v>0.047318072657287345</v>
      </c>
      <c r="T17" s="3">
        <v>1.1960000000000002</v>
      </c>
      <c r="U17" s="3">
        <v>0.05798275605729382</v>
      </c>
      <c r="W17" s="3">
        <v>1.8970000000000002</v>
      </c>
      <c r="X17" s="3">
        <v>0.3954288810898847</v>
      </c>
      <c r="Y17" s="3">
        <v>1.6036666666666666</v>
      </c>
      <c r="Z17" s="3">
        <v>0.05437217425607621</v>
      </c>
      <c r="AA17" s="3">
        <v>2.114</v>
      </c>
      <c r="AC17" s="3">
        <v>1.646</v>
      </c>
      <c r="AE17" s="3">
        <v>3.1065</v>
      </c>
      <c r="AF17" s="3">
        <v>0.06434671708799042</v>
      </c>
      <c r="AG17" s="3">
        <v>2.8725</v>
      </c>
      <c r="AH17" s="3">
        <v>0.08980256121068984</v>
      </c>
      <c r="AI17" s="3">
        <v>1.832</v>
      </c>
      <c r="AK17" s="3">
        <v>2.9505</v>
      </c>
      <c r="AL17" s="3">
        <v>0.06717514421272637</v>
      </c>
      <c r="AM17" s="3">
        <v>2.8655</v>
      </c>
      <c r="AN17" s="3">
        <v>0.09121677477308385</v>
      </c>
      <c r="AP17" s="3">
        <v>2.7504999999999997</v>
      </c>
      <c r="AQ17" s="3">
        <v>0.02333452377915601</v>
      </c>
      <c r="AR17" s="3">
        <v>1.3303333333333336</v>
      </c>
      <c r="AS17" s="3">
        <v>0.014364307617610133</v>
      </c>
      <c r="AU17" s="3">
        <v>2.8686666666666665</v>
      </c>
      <c r="AV17" s="3">
        <v>0.22728029684363749</v>
      </c>
      <c r="AX17" s="3">
        <f>AVERAGE(F17,M17,T17,AA17:AC17,AI17,AR17)</f>
        <v>1.505404761904762</v>
      </c>
      <c r="AY17" s="3">
        <f>STDEV(F17,M17,T17,AA17:AC17,AI17,AR17)</f>
        <v>0.3646995447440369</v>
      </c>
      <c r="AZ17" s="3">
        <f>AVERAGE(D17:E17,K17,R17,Y17,AG17)</f>
        <v>2.0094444444444446</v>
      </c>
      <c r="BA17" s="3">
        <f>STDEV(D17:E17,K17,R17,Y17,AG17)</f>
        <v>0.5038302146409879</v>
      </c>
      <c r="BB17" s="3">
        <f>AVERAGE(B17,I17,P17,W17,AE17,AP17)</f>
        <v>2.564527777777778</v>
      </c>
      <c r="BC17" s="3">
        <f>STDEV(B17,I17,P17,W17,AE17,AP17)</f>
        <v>0.4030341234059793</v>
      </c>
      <c r="BE17" s="3">
        <f>AVERAGE(AM17,AU17)</f>
        <v>2.8670833333333334</v>
      </c>
      <c r="BF17" s="3">
        <f>STDEV(AM17,AU17)</f>
        <v>0.002239171473757311</v>
      </c>
    </row>
    <row r="18" spans="1:58" ht="12.75">
      <c r="A18" s="1" t="s">
        <v>17</v>
      </c>
      <c r="B18" s="3">
        <v>0.024666666666666667</v>
      </c>
      <c r="C18" s="3">
        <v>0.011503622617824933</v>
      </c>
      <c r="D18" s="3">
        <v>0.008</v>
      </c>
      <c r="E18" s="3">
        <v>0.007</v>
      </c>
      <c r="F18" s="3">
        <v>0.002125</v>
      </c>
      <c r="G18" s="3">
        <v>0.0037961446607992014</v>
      </c>
      <c r="I18" s="3">
        <v>0.014666666666666666</v>
      </c>
      <c r="J18" s="3">
        <v>0.013051181300301262</v>
      </c>
      <c r="K18" s="3">
        <v>0.013000000000000001</v>
      </c>
      <c r="L18" s="3">
        <v>0.015556349186104042</v>
      </c>
      <c r="M18" s="3">
        <v>0.0032500000000000003</v>
      </c>
      <c r="N18" s="3">
        <v>0.0037749172176353746</v>
      </c>
      <c r="P18" s="3">
        <v>0.018000000000000002</v>
      </c>
      <c r="Q18" s="3">
        <v>0.0028284271247461905</v>
      </c>
      <c r="R18" s="3">
        <v>0.0026666666666666666</v>
      </c>
      <c r="S18" s="3">
        <v>0.004618802153517006</v>
      </c>
      <c r="T18" s="3">
        <v>0.006</v>
      </c>
      <c r="U18" s="3">
        <v>0</v>
      </c>
      <c r="W18" s="3">
        <v>0.01</v>
      </c>
      <c r="X18" s="3">
        <v>0.0026457513110645903</v>
      </c>
      <c r="Y18" s="3">
        <v>0.012333333333333333</v>
      </c>
      <c r="Z18" s="3">
        <v>0.0020816659994661326</v>
      </c>
      <c r="AA18" s="3">
        <v>0.016</v>
      </c>
      <c r="AC18" s="3">
        <v>0.014</v>
      </c>
      <c r="AE18" s="3">
        <v>0.0205</v>
      </c>
      <c r="AF18" s="3">
        <v>0.006363961030678924</v>
      </c>
      <c r="AG18" s="3">
        <v>0.024</v>
      </c>
      <c r="AH18" s="3">
        <v>0.0014142135623730963</v>
      </c>
      <c r="AI18" s="3">
        <v>0.006</v>
      </c>
      <c r="AK18" s="3">
        <v>0.0365</v>
      </c>
      <c r="AL18" s="3">
        <v>0.013435028842544407</v>
      </c>
      <c r="AM18" s="3">
        <v>0.028</v>
      </c>
      <c r="AN18" s="3">
        <v>0.0014142135623730963</v>
      </c>
      <c r="AP18" s="3">
        <v>0.018</v>
      </c>
      <c r="AQ18" s="3">
        <v>0.005656854249492382</v>
      </c>
      <c r="AR18" s="3">
        <v>0.012000000000000002</v>
      </c>
      <c r="AS18" s="3">
        <v>0.011135528725660043</v>
      </c>
      <c r="AU18" s="3">
        <v>0.025666666666666667</v>
      </c>
      <c r="AV18" s="3">
        <v>0.010263202878893759</v>
      </c>
      <c r="AX18" s="3">
        <f t="shared" si="0"/>
        <v>0.008482142857142858</v>
      </c>
      <c r="AY18" s="3">
        <f t="shared" si="1"/>
        <v>0.0054688647947135375</v>
      </c>
      <c r="AZ18" s="3">
        <f t="shared" si="2"/>
        <v>0.011166666666666667</v>
      </c>
      <c r="BA18" s="3">
        <f t="shared" si="3"/>
        <v>0.0073356057085363505</v>
      </c>
      <c r="BB18" s="3">
        <f t="shared" si="4"/>
        <v>0.017638888888888888</v>
      </c>
      <c r="BC18" s="3">
        <f t="shared" si="5"/>
        <v>0.005000462941531478</v>
      </c>
      <c r="BE18" s="3">
        <f t="shared" si="6"/>
        <v>0.026833333333333334</v>
      </c>
      <c r="BF18" s="3">
        <f t="shared" si="7"/>
        <v>0.0016499158227686107</v>
      </c>
    </row>
    <row r="20" spans="1:58" ht="12.75">
      <c r="A20" s="1" t="s">
        <v>22</v>
      </c>
      <c r="B20" s="3">
        <v>99.80033333333334</v>
      </c>
      <c r="C20" s="3">
        <v>0.32418256173349325</v>
      </c>
      <c r="D20" s="3">
        <v>99.747</v>
      </c>
      <c r="E20" s="3">
        <v>100.001</v>
      </c>
      <c r="F20" s="3">
        <v>99.63475000000001</v>
      </c>
      <c r="G20" s="3">
        <v>0.3205632320034452</v>
      </c>
      <c r="I20" s="3">
        <v>100.13533333333334</v>
      </c>
      <c r="J20" s="3">
        <v>0.19357771910355115</v>
      </c>
      <c r="K20" s="3">
        <v>100.095</v>
      </c>
      <c r="L20" s="3">
        <v>0.14424978336206118</v>
      </c>
      <c r="M20" s="3">
        <v>100.15275</v>
      </c>
      <c r="N20" s="3">
        <v>0.5528510197168247</v>
      </c>
      <c r="P20" s="3">
        <v>100.524</v>
      </c>
      <c r="Q20" s="3">
        <v>0.3493107499035873</v>
      </c>
      <c r="R20" s="3">
        <v>100.81733333333334</v>
      </c>
      <c r="S20" s="3">
        <v>0.3197441685664609</v>
      </c>
      <c r="T20" s="3">
        <v>100.327</v>
      </c>
      <c r="U20" s="3">
        <v>0.13717871555019207</v>
      </c>
      <c r="W20" s="3">
        <v>100.93833333333333</v>
      </c>
      <c r="X20" s="3">
        <v>0.11050037707326393</v>
      </c>
      <c r="Y20" s="3">
        <v>100.78866666666666</v>
      </c>
      <c r="Z20" s="3">
        <v>0.10866615541802223</v>
      </c>
      <c r="AA20" s="3">
        <v>100.783</v>
      </c>
      <c r="AC20" s="3">
        <v>100.646</v>
      </c>
      <c r="AE20" s="3">
        <v>100.313</v>
      </c>
      <c r="AF20" s="3">
        <v>0.14424978336206118</v>
      </c>
      <c r="AG20" s="3">
        <v>100.357</v>
      </c>
      <c r="AH20" s="3">
        <v>0.30547012947258</v>
      </c>
      <c r="AI20" s="3">
        <v>100.2</v>
      </c>
      <c r="AK20" s="3">
        <v>99.6645</v>
      </c>
      <c r="AL20" s="3">
        <v>0.007778174593048968</v>
      </c>
      <c r="AM20" s="3">
        <v>99.861</v>
      </c>
      <c r="AN20" s="3">
        <v>0.004242640687119446</v>
      </c>
      <c r="AP20" s="3">
        <v>100.426</v>
      </c>
      <c r="AQ20" s="3">
        <v>0.03818376618407501</v>
      </c>
      <c r="AR20" s="3">
        <v>100.25099999999999</v>
      </c>
      <c r="AS20" s="3">
        <v>0.2917173289333348</v>
      </c>
      <c r="AU20" s="3">
        <v>100.026</v>
      </c>
      <c r="AV20" s="3">
        <v>0.08908422980527436</v>
      </c>
      <c r="AX20" s="3">
        <f t="shared" si="0"/>
        <v>100.28492857142858</v>
      </c>
      <c r="AY20" s="3">
        <f t="shared" si="1"/>
        <v>0.3716595864679476</v>
      </c>
      <c r="AZ20" s="3">
        <f t="shared" si="2"/>
        <v>100.30099999999999</v>
      </c>
      <c r="BA20" s="3">
        <f t="shared" si="3"/>
        <v>0.4351797074562222</v>
      </c>
      <c r="BB20" s="3">
        <f t="shared" si="4"/>
        <v>100.35616666666668</v>
      </c>
      <c r="BC20" s="3">
        <f t="shared" si="5"/>
        <v>0.3825033768910065</v>
      </c>
      <c r="BE20" s="3">
        <f t="shared" si="6"/>
        <v>99.9435</v>
      </c>
      <c r="BF20" s="3">
        <f t="shared" si="7"/>
        <v>0.11667261889577471</v>
      </c>
    </row>
    <row r="22" spans="1:58" ht="12.75">
      <c r="A22" s="1" t="s">
        <v>26</v>
      </c>
      <c r="B22" s="3">
        <v>2.2237626342545145</v>
      </c>
      <c r="C22" s="3">
        <v>0.011985399104828392</v>
      </c>
      <c r="D22" s="3">
        <v>2.176432775515488</v>
      </c>
      <c r="E22" s="3">
        <v>2.126310678281024</v>
      </c>
      <c r="F22" s="3">
        <v>2.0853458050657454</v>
      </c>
      <c r="G22" s="3">
        <v>0.00666405259185542</v>
      </c>
      <c r="I22" s="3">
        <v>2.214098156428807</v>
      </c>
      <c r="J22" s="3">
        <v>0.009159416254328267</v>
      </c>
      <c r="K22" s="3">
        <v>2.1608694829709285</v>
      </c>
      <c r="L22" s="3">
        <v>0.012044925545883232</v>
      </c>
      <c r="M22" s="3">
        <v>2.0747643353529144</v>
      </c>
      <c r="N22" s="3">
        <v>0.013145272278048096</v>
      </c>
      <c r="P22" s="3">
        <v>2.1741293664984838</v>
      </c>
      <c r="Q22" s="3">
        <v>0.003929195912627876</v>
      </c>
      <c r="R22" s="3">
        <v>2.0951706701657464</v>
      </c>
      <c r="S22" s="3">
        <v>0.01133646637956604</v>
      </c>
      <c r="T22" s="3">
        <v>2.068644850630635</v>
      </c>
      <c r="U22" s="3">
        <v>0.010466468222216838</v>
      </c>
      <c r="W22" s="3">
        <v>2.1227412820714773</v>
      </c>
      <c r="X22" s="3">
        <v>0.03600829602117709</v>
      </c>
      <c r="Y22" s="3">
        <v>2.102943815271973</v>
      </c>
      <c r="Z22" s="3">
        <v>0.005344309706103323</v>
      </c>
      <c r="AA22" s="3">
        <v>2.151722402894334</v>
      </c>
      <c r="AC22" s="3">
        <v>2.1114804157053904</v>
      </c>
      <c r="AE22" s="3">
        <v>2.2533952017658234</v>
      </c>
      <c r="AF22" s="3">
        <v>0.012132692725428553</v>
      </c>
      <c r="AG22" s="3">
        <v>2.2330469161514466</v>
      </c>
      <c r="AH22" s="3">
        <v>0.016510679941076026</v>
      </c>
      <c r="AI22" s="3">
        <v>2.124732540749294</v>
      </c>
      <c r="AK22" s="3">
        <v>2.2435758529116305</v>
      </c>
      <c r="AL22" s="3">
        <v>0.011512313498256566</v>
      </c>
      <c r="AM22" s="3">
        <v>2.241684515931551</v>
      </c>
      <c r="AN22" s="3">
        <v>0.0024894650675085788</v>
      </c>
      <c r="AP22" s="3">
        <v>2.2236242178803023</v>
      </c>
      <c r="AQ22" s="3">
        <v>0.007151737033456715</v>
      </c>
      <c r="AR22" s="3">
        <v>2.087997384329325</v>
      </c>
      <c r="AS22" s="3">
        <v>0.00260712163511082</v>
      </c>
      <c r="AU22" s="3">
        <v>2.225283492564028</v>
      </c>
      <c r="AV22" s="3">
        <v>0.026856472752526516</v>
      </c>
      <c r="AX22" s="3">
        <f t="shared" si="0"/>
        <v>2.100669676389663</v>
      </c>
      <c r="AY22" s="3">
        <f t="shared" si="1"/>
        <v>0.029984325312970243</v>
      </c>
      <c r="AZ22" s="3">
        <f t="shared" si="2"/>
        <v>2.1491290563927676</v>
      </c>
      <c r="BA22" s="3">
        <f t="shared" si="3"/>
        <v>0.051943816190023064</v>
      </c>
      <c r="BB22" s="3">
        <f t="shared" si="4"/>
        <v>2.2019584764832345</v>
      </c>
      <c r="BC22" s="3">
        <f t="shared" si="5"/>
        <v>0.046449450882417205</v>
      </c>
      <c r="BE22" s="3">
        <f t="shared" si="6"/>
        <v>2.2334840042477895</v>
      </c>
      <c r="BF22" s="3">
        <f t="shared" si="7"/>
        <v>0.011597274841574636</v>
      </c>
    </row>
    <row r="23" spans="1:58" ht="12.75">
      <c r="A23" s="1" t="s">
        <v>29</v>
      </c>
      <c r="B23" s="3">
        <v>0.0010691553510044384</v>
      </c>
      <c r="C23" s="3">
        <v>0.00018475658080841203</v>
      </c>
      <c r="D23" s="3">
        <v>0.0013822798095608978</v>
      </c>
      <c r="E23" s="3">
        <v>0.0005178096952580269</v>
      </c>
      <c r="F23" s="3">
        <v>0.0006986326933766932</v>
      </c>
      <c r="G23" s="3">
        <v>0.0004623738804824158</v>
      </c>
      <c r="I23" s="3">
        <v>0.0011795912673122886</v>
      </c>
      <c r="J23" s="3">
        <v>0.00020972667040247437</v>
      </c>
      <c r="K23" s="3">
        <v>0.0009983635801036241</v>
      </c>
      <c r="L23" s="3">
        <v>0.0002909853783279872</v>
      </c>
      <c r="M23" s="3">
        <v>0.0011062353182497379</v>
      </c>
      <c r="N23" s="3">
        <v>0.00018804373404237112</v>
      </c>
      <c r="P23" s="3">
        <v>0.0011650091577468957</v>
      </c>
      <c r="Q23" s="3">
        <v>0.0002953596166512155</v>
      </c>
      <c r="R23" s="3">
        <v>0.0010507739708834707</v>
      </c>
      <c r="S23" s="3">
        <v>0.00013632343233505774</v>
      </c>
      <c r="T23" s="3">
        <v>0.0006036263238625825</v>
      </c>
      <c r="U23" s="3">
        <v>0.00012131416132413279</v>
      </c>
      <c r="W23" s="3">
        <v>0.0008428194539086028</v>
      </c>
      <c r="X23" s="3">
        <v>0.000809141654890619</v>
      </c>
      <c r="Y23" s="3">
        <v>0.0009258014581097594</v>
      </c>
      <c r="Z23" s="3">
        <v>0.00018095762722506435</v>
      </c>
      <c r="AA23" s="3">
        <v>0.0012655884053271924</v>
      </c>
      <c r="AC23" s="3">
        <v>0.0013737456476266004</v>
      </c>
      <c r="AE23" s="3">
        <v>0.0016764551027752838</v>
      </c>
      <c r="AF23" s="3">
        <v>0.00029255341371624266</v>
      </c>
      <c r="AG23" s="3">
        <v>0.0016604883186058595</v>
      </c>
      <c r="AH23" s="3">
        <v>0.00017463089780171673</v>
      </c>
      <c r="AI23" s="3">
        <v>0.0005167560063340362</v>
      </c>
      <c r="AK23" s="3">
        <v>0.0012235645230324653</v>
      </c>
      <c r="AL23" s="3">
        <v>0.00036594098569245586</v>
      </c>
      <c r="AM23" s="3">
        <v>0.0013765510299107145</v>
      </c>
      <c r="AN23" s="3">
        <v>0.0006334545478066093</v>
      </c>
      <c r="AP23" s="3">
        <v>0.0016606570609755409</v>
      </c>
      <c r="AQ23" s="3">
        <v>0.00016888004902751251</v>
      </c>
      <c r="AR23" s="3">
        <v>0.00047184063757743145</v>
      </c>
      <c r="AS23" s="3">
        <v>0.00048451054046223216</v>
      </c>
      <c r="AU23" s="3">
        <v>0.0013278911078108682</v>
      </c>
      <c r="AV23" s="3">
        <v>0.00013867544773072372</v>
      </c>
      <c r="AX23" s="3">
        <f t="shared" si="0"/>
        <v>0.0008623464331934677</v>
      </c>
      <c r="AY23" s="3">
        <f t="shared" si="1"/>
        <v>0.0003762270670731282</v>
      </c>
      <c r="AZ23" s="3">
        <f t="shared" si="2"/>
        <v>0.001089252805420273</v>
      </c>
      <c r="BA23" s="3">
        <f t="shared" si="3"/>
        <v>0.0003937460805533242</v>
      </c>
      <c r="BB23" s="3">
        <f t="shared" si="4"/>
        <v>0.0012656145656205083</v>
      </c>
      <c r="BC23" s="3">
        <f t="shared" si="5"/>
        <v>0.00033458090368287366</v>
      </c>
      <c r="BE23" s="3">
        <f t="shared" si="6"/>
        <v>0.0013522210688607914</v>
      </c>
      <c r="BF23" s="3">
        <f t="shared" si="7"/>
        <v>3.440776088881046E-05</v>
      </c>
    </row>
    <row r="24" spans="1:58" ht="12.75">
      <c r="A24" s="1" t="s">
        <v>25</v>
      </c>
      <c r="B24" s="3">
        <v>1.7345112823062756</v>
      </c>
      <c r="C24" s="3">
        <v>0.014159319063824814</v>
      </c>
      <c r="D24" s="3">
        <v>1.7891438411818905</v>
      </c>
      <c r="E24" s="3">
        <v>1.8331404808161036</v>
      </c>
      <c r="F24" s="3">
        <v>1.8896282223321916</v>
      </c>
      <c r="G24" s="3">
        <v>0.009322383513013907</v>
      </c>
      <c r="I24" s="3">
        <v>1.735788887436313</v>
      </c>
      <c r="J24" s="3">
        <v>0.010305229084570424</v>
      </c>
      <c r="K24" s="3">
        <v>1.7980038639627005</v>
      </c>
      <c r="L24" s="3">
        <v>0.013821091345023124</v>
      </c>
      <c r="M24" s="3">
        <v>1.885651680937729</v>
      </c>
      <c r="N24" s="3">
        <v>0.007897558394839053</v>
      </c>
      <c r="P24" s="3">
        <v>1.7608714347889594</v>
      </c>
      <c r="Q24" s="3">
        <v>0.0016569566584783107</v>
      </c>
      <c r="R24" s="3">
        <v>1.8543137453487908</v>
      </c>
      <c r="S24" s="3">
        <v>0.01043766937976482</v>
      </c>
      <c r="T24" s="3">
        <v>1.8823312240975472</v>
      </c>
      <c r="U24" s="3">
        <v>0.009250822642116597</v>
      </c>
      <c r="W24" s="3">
        <v>1.8149980273582844</v>
      </c>
      <c r="X24" s="3">
        <v>0.039964267484164755</v>
      </c>
      <c r="Y24" s="3">
        <v>1.8392268580530595</v>
      </c>
      <c r="Z24" s="3">
        <v>0.008696010387249526</v>
      </c>
      <c r="AA24" s="3">
        <v>1.7892582795897116</v>
      </c>
      <c r="AC24" s="3">
        <v>1.8301461588053332</v>
      </c>
      <c r="AE24" s="3">
        <v>1.6965259038297371</v>
      </c>
      <c r="AF24" s="3">
        <v>0.01926628088709394</v>
      </c>
      <c r="AG24" s="3">
        <v>1.7188093542428313</v>
      </c>
      <c r="AH24" s="3">
        <v>0.011902220921107662</v>
      </c>
      <c r="AI24" s="3">
        <v>1.8178019548973305</v>
      </c>
      <c r="AK24" s="3">
        <v>1.7021168529658601</v>
      </c>
      <c r="AL24" s="3">
        <v>0.008021102358337206</v>
      </c>
      <c r="AM24" s="3">
        <v>1.70678896305041</v>
      </c>
      <c r="AN24" s="3">
        <v>0.011585114223493754</v>
      </c>
      <c r="AP24" s="3">
        <v>1.7187421123980138</v>
      </c>
      <c r="AQ24" s="3">
        <v>0.007115674737116935</v>
      </c>
      <c r="AR24" s="3">
        <v>1.8588328490072417</v>
      </c>
      <c r="AS24" s="3">
        <v>0.005904478918195318</v>
      </c>
      <c r="AU24" s="3">
        <v>1.7122206920826868</v>
      </c>
      <c r="AV24" s="3">
        <v>0.023749720701361735</v>
      </c>
      <c r="AX24" s="3">
        <f t="shared" si="0"/>
        <v>1.850521481381012</v>
      </c>
      <c r="AY24" s="3">
        <f t="shared" si="1"/>
        <v>0.03890867030480658</v>
      </c>
      <c r="AZ24" s="3">
        <f t="shared" si="2"/>
        <v>1.805439690600896</v>
      </c>
      <c r="BA24" s="3">
        <f t="shared" si="3"/>
        <v>0.049240717082675765</v>
      </c>
      <c r="BB24" s="3">
        <f t="shared" si="4"/>
        <v>1.7435729413529304</v>
      </c>
      <c r="BC24" s="3">
        <f t="shared" si="5"/>
        <v>0.0409230491346387</v>
      </c>
      <c r="BE24" s="3">
        <f t="shared" si="6"/>
        <v>1.7095048275665485</v>
      </c>
      <c r="BF24" s="3">
        <f t="shared" si="7"/>
        <v>0.0038408124322907213</v>
      </c>
    </row>
    <row r="25" spans="1:58" ht="12.75">
      <c r="A25" s="1" t="s">
        <v>31</v>
      </c>
      <c r="B25" s="3">
        <v>0.024999892373344098</v>
      </c>
      <c r="C25" s="3">
        <v>0.0006087196915507405</v>
      </c>
      <c r="D25" s="3">
        <v>0.02071380975523817</v>
      </c>
      <c r="E25" s="3">
        <v>0.015355860383440985</v>
      </c>
      <c r="F25" s="3">
        <v>0.012298542636408</v>
      </c>
      <c r="G25" s="3">
        <v>0.0016528786243789164</v>
      </c>
      <c r="I25" s="3">
        <v>0.022912817271383463</v>
      </c>
      <c r="J25" s="3">
        <v>0.005448026304746183</v>
      </c>
      <c r="K25" s="3">
        <v>0.021692958209783564</v>
      </c>
      <c r="L25" s="3">
        <v>0.0015148707031127661</v>
      </c>
      <c r="M25" s="3">
        <v>0.012499328470984075</v>
      </c>
      <c r="N25" s="3">
        <v>0.0021840379024337434</v>
      </c>
      <c r="P25" s="3">
        <v>0.02128737460191506</v>
      </c>
      <c r="Q25" s="3">
        <v>0.001205648968826345</v>
      </c>
      <c r="R25" s="3">
        <v>0.010659285782119438</v>
      </c>
      <c r="S25" s="3">
        <v>0.0016835175624956699</v>
      </c>
      <c r="T25" s="3">
        <v>0.012409686981778696</v>
      </c>
      <c r="U25" s="3">
        <v>0.0013701005608874044</v>
      </c>
      <c r="W25" s="3">
        <v>0.020765760665720213</v>
      </c>
      <c r="X25" s="3">
        <v>0.001576783458942761</v>
      </c>
      <c r="Y25" s="3">
        <v>0.02126521693382728</v>
      </c>
      <c r="Z25" s="3">
        <v>0.001751190134912486</v>
      </c>
      <c r="AA25" s="3">
        <v>0.01958994592479402</v>
      </c>
      <c r="AC25" s="3">
        <v>0.02264833479795049</v>
      </c>
      <c r="AE25" s="3">
        <v>0.023662812588651876</v>
      </c>
      <c r="AF25" s="3">
        <v>0.00029065900888757023</v>
      </c>
      <c r="AG25" s="3">
        <v>0.022952137710150033</v>
      </c>
      <c r="AH25" s="3">
        <v>0.0017586177167183926</v>
      </c>
      <c r="AI25" s="3">
        <v>0.02199081937258578</v>
      </c>
      <c r="AK25" s="3">
        <v>0.028132903978144677</v>
      </c>
      <c r="AL25" s="3">
        <v>0.002122784506582497</v>
      </c>
      <c r="AM25" s="3">
        <v>0.022844625213907982</v>
      </c>
      <c r="AN25" s="3">
        <v>0.0007176961083172474</v>
      </c>
      <c r="AP25" s="3">
        <v>0.025550841691892874</v>
      </c>
      <c r="AQ25" s="3">
        <v>0.0003862552776775946</v>
      </c>
      <c r="AR25" s="3">
        <v>0.021502312076027763</v>
      </c>
      <c r="AS25" s="3">
        <v>0.0029987806436081715</v>
      </c>
      <c r="AU25" s="3">
        <v>0.024558418273948737</v>
      </c>
      <c r="AV25" s="3">
        <v>0.0014840807763645673</v>
      </c>
      <c r="AX25" s="3">
        <f t="shared" si="0"/>
        <v>0.0175627100372184</v>
      </c>
      <c r="AY25" s="3">
        <f t="shared" si="1"/>
        <v>0.004916042089932619</v>
      </c>
      <c r="AZ25" s="3">
        <f t="shared" si="2"/>
        <v>0.018773211462426578</v>
      </c>
      <c r="BA25" s="3">
        <f t="shared" si="3"/>
        <v>0.004763999097371028</v>
      </c>
      <c r="BB25" s="3">
        <f t="shared" si="4"/>
        <v>0.023196583198817927</v>
      </c>
      <c r="BC25" s="3">
        <f t="shared" si="5"/>
        <v>0.0019311305305735734</v>
      </c>
      <c r="BE25" s="3">
        <f t="shared" si="6"/>
        <v>0.02370152174392836</v>
      </c>
      <c r="BF25" s="3">
        <f t="shared" si="7"/>
        <v>0.0012118346943052621</v>
      </c>
    </row>
    <row r="26" spans="1:58" ht="12.75">
      <c r="A26" s="1" t="s">
        <v>24</v>
      </c>
      <c r="B26" s="3">
        <v>0.0082031150610792</v>
      </c>
      <c r="C26" s="3">
        <v>0.0008809566971265216</v>
      </c>
      <c r="D26" s="3">
        <v>0.006576502697361733</v>
      </c>
      <c r="E26" s="3">
        <v>0.00588525339174789</v>
      </c>
      <c r="F26" s="3">
        <v>0.007315520075685546</v>
      </c>
      <c r="G26" s="3">
        <v>0.001315363928665687</v>
      </c>
      <c r="I26" s="3">
        <v>0.009282185215912715</v>
      </c>
      <c r="J26" s="3">
        <v>0.0004989583620230418</v>
      </c>
      <c r="K26" s="3">
        <v>0.00627933894383469</v>
      </c>
      <c r="L26" s="3">
        <v>0.0006682844261962273</v>
      </c>
      <c r="M26" s="3">
        <v>0.006233556538156899</v>
      </c>
      <c r="N26" s="3">
        <v>0.0007313705616483014</v>
      </c>
      <c r="P26" s="3">
        <v>0.008554355428453625</v>
      </c>
      <c r="Q26" s="3">
        <v>3.496846508473796E-05</v>
      </c>
      <c r="R26" s="3">
        <v>0.009125586977329207</v>
      </c>
      <c r="S26" s="3">
        <v>0.0007098505336341149</v>
      </c>
      <c r="T26" s="3">
        <v>0.006941484800652765</v>
      </c>
      <c r="U26" s="3">
        <v>0.0006361017267112232</v>
      </c>
      <c r="W26" s="3">
        <v>0.007588816385616404</v>
      </c>
      <c r="X26" s="3">
        <v>0.0007692410072066126</v>
      </c>
      <c r="Y26" s="3">
        <v>0.006389219345825624</v>
      </c>
      <c r="Z26" s="3">
        <v>0.0011068580838943134</v>
      </c>
      <c r="AA26" s="3">
        <v>0.0073232239461697</v>
      </c>
      <c r="AC26" s="3">
        <v>0.005514665228112591</v>
      </c>
      <c r="AE26" s="3">
        <v>0.008274145723460373</v>
      </c>
      <c r="AF26" s="3">
        <v>0.0008743986354083604</v>
      </c>
      <c r="AG26" s="3">
        <v>0.008347505619162345</v>
      </c>
      <c r="AH26" s="3">
        <v>0.0005059543787422397</v>
      </c>
      <c r="AI26" s="3">
        <v>0.0072391560039457735</v>
      </c>
      <c r="AK26" s="3">
        <v>0.008882030272920186</v>
      </c>
      <c r="AL26" s="3">
        <v>0.00038928423828943175</v>
      </c>
      <c r="AM26" s="3">
        <v>0.00896974769000744</v>
      </c>
      <c r="AN26" s="3">
        <v>0.0002355901411428858</v>
      </c>
      <c r="AP26" s="3">
        <v>0.009571083683565684</v>
      </c>
      <c r="AQ26" s="3">
        <v>0.0009634331119624654</v>
      </c>
      <c r="AR26" s="3">
        <v>0.005109914801187635</v>
      </c>
      <c r="AS26" s="3">
        <v>0.0006061664768234877</v>
      </c>
      <c r="AU26" s="3">
        <v>0.010005703525408697</v>
      </c>
      <c r="AV26" s="3">
        <v>0.002371168846432376</v>
      </c>
      <c r="AX26" s="3">
        <f t="shared" si="0"/>
        <v>0.00652536019913013</v>
      </c>
      <c r="AY26" s="3">
        <f t="shared" si="1"/>
        <v>0.0009177638312657013</v>
      </c>
      <c r="AZ26" s="3">
        <f t="shared" si="2"/>
        <v>0.0071005678292102485</v>
      </c>
      <c r="BA26" s="3">
        <f t="shared" si="3"/>
        <v>0.0013105436576910886</v>
      </c>
      <c r="BB26" s="3">
        <f t="shared" si="4"/>
        <v>0.008578950249681333</v>
      </c>
      <c r="BC26" s="3">
        <f t="shared" si="5"/>
        <v>0.0007340294313659858</v>
      </c>
      <c r="BE26" s="3">
        <f t="shared" si="6"/>
        <v>0.009487725607708069</v>
      </c>
      <c r="BF26" s="3">
        <f t="shared" si="7"/>
        <v>0.0007325313962220035</v>
      </c>
    </row>
    <row r="27" spans="1:58" ht="12.75">
      <c r="A27" s="1" t="s">
        <v>30</v>
      </c>
      <c r="B27" s="3">
        <v>0</v>
      </c>
      <c r="C27" s="3">
        <v>0</v>
      </c>
      <c r="D27" s="3">
        <v>0</v>
      </c>
      <c r="E27" s="3">
        <v>0</v>
      </c>
      <c r="F27" s="3">
        <v>4.4045944250122065E-05</v>
      </c>
      <c r="G27" s="3">
        <v>0.00012458074345210376</v>
      </c>
      <c r="I27" s="3">
        <v>0.00029730115809093886</v>
      </c>
      <c r="J27" s="3">
        <v>0.0005149407109625731</v>
      </c>
      <c r="K27" s="3">
        <v>0</v>
      </c>
      <c r="L27" s="3">
        <v>0</v>
      </c>
      <c r="M27" s="3">
        <v>0.0002917958352854717</v>
      </c>
      <c r="N27" s="3">
        <v>0.00020239788844118222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C27" s="3">
        <v>0</v>
      </c>
      <c r="AE27" s="3">
        <v>9.623483754842592E-05</v>
      </c>
      <c r="AF27" s="3">
        <v>0.0001360966124337555</v>
      </c>
      <c r="AG27" s="3">
        <v>0</v>
      </c>
      <c r="AH27" s="3">
        <v>0</v>
      </c>
      <c r="AI27" s="3">
        <v>0</v>
      </c>
      <c r="AK27" s="3">
        <v>0</v>
      </c>
      <c r="AL27" s="3">
        <v>0</v>
      </c>
      <c r="AM27" s="3">
        <v>0</v>
      </c>
      <c r="AN27" s="3">
        <v>0</v>
      </c>
      <c r="AP27" s="3">
        <v>0</v>
      </c>
      <c r="AQ27" s="3">
        <v>0</v>
      </c>
      <c r="AR27" s="3">
        <v>0</v>
      </c>
      <c r="AS27" s="3">
        <v>0</v>
      </c>
      <c r="AU27" s="3">
        <v>7.719693320629334E-05</v>
      </c>
      <c r="AV27" s="3">
        <v>0.00013370901050180107</v>
      </c>
      <c r="AX27" s="3">
        <f t="shared" si="0"/>
        <v>4.797739707651339E-05</v>
      </c>
      <c r="AY27" s="3">
        <f t="shared" si="1"/>
        <v>0.00010875970476480783</v>
      </c>
      <c r="AZ27" s="3">
        <f t="shared" si="2"/>
        <v>0</v>
      </c>
      <c r="BA27" s="3">
        <f t="shared" si="3"/>
        <v>0</v>
      </c>
      <c r="BB27" s="3">
        <f t="shared" si="4"/>
        <v>6.55893326065608E-05</v>
      </c>
      <c r="BC27" s="3">
        <f t="shared" si="5"/>
        <v>0.00011986438941532302</v>
      </c>
      <c r="BE27" s="3">
        <f t="shared" si="6"/>
        <v>3.859846660314667E-05</v>
      </c>
      <c r="BF27" s="3">
        <f t="shared" si="7"/>
        <v>5.458647495697499E-05</v>
      </c>
    </row>
    <row r="28" spans="1:58" ht="12.75">
      <c r="A28" s="1" t="s">
        <v>28</v>
      </c>
      <c r="B28" s="3">
        <v>0.7741634862041719</v>
      </c>
      <c r="C28" s="3">
        <v>0.009229092032341436</v>
      </c>
      <c r="D28" s="3">
        <v>0.8120308528211977</v>
      </c>
      <c r="E28" s="3">
        <v>0.8621795806057365</v>
      </c>
      <c r="F28" s="3">
        <v>0.8963606841535943</v>
      </c>
      <c r="G28" s="3">
        <v>0.010025180355798491</v>
      </c>
      <c r="I28" s="3">
        <v>0.7816001594975385</v>
      </c>
      <c r="J28" s="3">
        <v>0.01405896556755152</v>
      </c>
      <c r="K28" s="3">
        <v>0.8207463756966508</v>
      </c>
      <c r="L28" s="3">
        <v>0.008012546488437442</v>
      </c>
      <c r="M28" s="3">
        <v>0.9108768986684963</v>
      </c>
      <c r="N28" s="3">
        <v>0.016664556759636087</v>
      </c>
      <c r="P28" s="3">
        <v>0.821900704910046</v>
      </c>
      <c r="Q28" s="3">
        <v>0.011019258949093336</v>
      </c>
      <c r="R28" s="3">
        <v>0.8959232054380966</v>
      </c>
      <c r="S28" s="3">
        <v>0.0052120683450882655</v>
      </c>
      <c r="T28" s="3">
        <v>0.9221783426814009</v>
      </c>
      <c r="U28" s="3">
        <v>0.005401675714195234</v>
      </c>
      <c r="W28" s="3">
        <v>0.865154693419593</v>
      </c>
      <c r="X28" s="3">
        <v>0.03255140781109611</v>
      </c>
      <c r="Y28" s="3">
        <v>0.8867159949348817</v>
      </c>
      <c r="Z28" s="3">
        <v>0.004931561378127176</v>
      </c>
      <c r="AA28" s="3">
        <v>0.8434795314709481</v>
      </c>
      <c r="AC28" s="3">
        <v>0.8822731239108549</v>
      </c>
      <c r="AE28" s="3">
        <v>0.7411088386534168</v>
      </c>
      <c r="AF28" s="3">
        <v>7.63993391666946E-05</v>
      </c>
      <c r="AG28" s="3">
        <v>0.7602831815904915</v>
      </c>
      <c r="AH28" s="3">
        <v>0.012896847425516412</v>
      </c>
      <c r="AI28" s="3">
        <v>0.864646273458826</v>
      </c>
      <c r="AK28" s="3">
        <v>0.751755606387654</v>
      </c>
      <c r="AL28" s="3">
        <v>0.0072847892429301455</v>
      </c>
      <c r="AM28" s="3">
        <v>0.7624912518108351</v>
      </c>
      <c r="AN28" s="3">
        <v>0.0021953678874943087</v>
      </c>
      <c r="AP28" s="3">
        <v>0.7765535305085836</v>
      </c>
      <c r="AQ28" s="3">
        <v>0.0024771503301884473</v>
      </c>
      <c r="AR28" s="3">
        <v>0.9069482872888929</v>
      </c>
      <c r="AS28" s="3">
        <v>0.007727337889399911</v>
      </c>
      <c r="AU28" s="3">
        <v>0.7710542978680143</v>
      </c>
      <c r="AV28" s="3">
        <v>0.02429070845061551</v>
      </c>
      <c r="AX28" s="3">
        <f t="shared" si="0"/>
        <v>0.889537591661859</v>
      </c>
      <c r="AY28" s="3">
        <f t="shared" si="1"/>
        <v>0.02788119642982471</v>
      </c>
      <c r="AZ28" s="3">
        <f t="shared" si="2"/>
        <v>0.8396465318478424</v>
      </c>
      <c r="BA28" s="3">
        <f t="shared" si="3"/>
        <v>0.05159209169383376</v>
      </c>
      <c r="BB28" s="3">
        <f t="shared" si="4"/>
        <v>0.7934135688655582</v>
      </c>
      <c r="BC28" s="3">
        <f t="shared" si="5"/>
        <v>0.04356253870385807</v>
      </c>
      <c r="BE28" s="3">
        <f t="shared" si="6"/>
        <v>0.7667727748394246</v>
      </c>
      <c r="BF28" s="3">
        <f t="shared" si="7"/>
        <v>0.0060549879346441186</v>
      </c>
    </row>
    <row r="29" spans="1:58" ht="12.75">
      <c r="A29" s="1" t="s">
        <v>23</v>
      </c>
      <c r="B29" s="3">
        <v>0.23156859723012366</v>
      </c>
      <c r="C29" s="3">
        <v>0.010823000288352369</v>
      </c>
      <c r="D29" s="3">
        <v>0.1932509480368855</v>
      </c>
      <c r="E29" s="3">
        <v>0.15620040206235852</v>
      </c>
      <c r="F29" s="3">
        <v>0.10812430613464405</v>
      </c>
      <c r="G29" s="3">
        <v>0.006398449836148852</v>
      </c>
      <c r="I29" s="3">
        <v>0.2337470646288414</v>
      </c>
      <c r="J29" s="3">
        <v>0.009409281151165568</v>
      </c>
      <c r="K29" s="3">
        <v>0.19064971972202577</v>
      </c>
      <c r="L29" s="3">
        <v>0.008323531265449664</v>
      </c>
      <c r="M29" s="3">
        <v>0.10799457638972162</v>
      </c>
      <c r="N29" s="3">
        <v>0.00813059049754828</v>
      </c>
      <c r="P29" s="3">
        <v>0.21088381448933408</v>
      </c>
      <c r="Q29" s="3">
        <v>0.007941453408853539</v>
      </c>
      <c r="R29" s="3">
        <v>0.13333701462841124</v>
      </c>
      <c r="S29" s="3">
        <v>0.004515536457888963</v>
      </c>
      <c r="T29" s="3">
        <v>0.10637657082369284</v>
      </c>
      <c r="U29" s="3">
        <v>0.0052716019199113276</v>
      </c>
      <c r="W29" s="3">
        <v>0.16712481211086075</v>
      </c>
      <c r="X29" s="3">
        <v>0.034398386753127126</v>
      </c>
      <c r="Y29" s="3">
        <v>0.14177953542170796</v>
      </c>
      <c r="Z29" s="3">
        <v>0.0046329810766216175</v>
      </c>
      <c r="AA29" s="3">
        <v>0.186432599111004</v>
      </c>
      <c r="AC29" s="3">
        <v>0.14574789027004026</v>
      </c>
      <c r="AE29" s="3">
        <v>0.27399859537835036</v>
      </c>
      <c r="AF29" s="3">
        <v>0.006047681008249567</v>
      </c>
      <c r="AG29" s="3">
        <v>0.2535068304179006</v>
      </c>
      <c r="AH29" s="3">
        <v>0.007132590846515176</v>
      </c>
      <c r="AI29" s="3">
        <v>0.16272184186338481</v>
      </c>
      <c r="AK29" s="3">
        <v>0.2621792418004294</v>
      </c>
      <c r="AL29" s="3">
        <v>0.005886743561448321</v>
      </c>
      <c r="AM29" s="3">
        <v>0.25420994166360317</v>
      </c>
      <c r="AN29" s="3">
        <v>0.007934306339801939</v>
      </c>
      <c r="AP29" s="3">
        <v>0.2428201416337693</v>
      </c>
      <c r="AQ29" s="3">
        <v>0.0021483622574999025</v>
      </c>
      <c r="AR29" s="3">
        <v>0.11843414658623176</v>
      </c>
      <c r="AS29" s="3">
        <v>0.001129514340063763</v>
      </c>
      <c r="AU29" s="3">
        <v>0.2539776191204672</v>
      </c>
      <c r="AV29" s="3">
        <v>0.01963121839044155</v>
      </c>
      <c r="AX29" s="3">
        <f>AVERAGE(F29,M29,T29,AA29:AC29,AI29,AR29)</f>
        <v>0.13369027588267418</v>
      </c>
      <c r="AY29" s="3">
        <f>STDEV(F29,M29,T29,AA29:AC29,AI29,AR29)</f>
        <v>0.0317874353958618</v>
      </c>
      <c r="AZ29" s="3">
        <f>AVERAGE(D29:E29,K29,R29,Y29,AG29)</f>
        <v>0.1781207417148816</v>
      </c>
      <c r="BA29" s="3">
        <f>STDEV(D29:E29,K29,R29,Y29,AG29)</f>
        <v>0.04444260923993956</v>
      </c>
      <c r="BB29" s="3">
        <f>AVERAGE(B29,I29,P29,W29,AE29,AP29)</f>
        <v>0.22669050424521328</v>
      </c>
      <c r="BC29" s="3">
        <f>STDEV(B29,I29,P29,W29,AE29,AP29)</f>
        <v>0.03569239315329739</v>
      </c>
      <c r="BE29" s="3">
        <f>AVERAGE(AM29,AU29)</f>
        <v>0.2540937803920352</v>
      </c>
      <c r="BF29" s="3">
        <f>STDEV(AM29,AU29)</f>
        <v>0.00016427684567396107</v>
      </c>
    </row>
    <row r="30" spans="1:58" ht="12.75">
      <c r="A30" s="1" t="s">
        <v>27</v>
      </c>
      <c r="B30" s="3">
        <v>0.001442708266086178</v>
      </c>
      <c r="C30" s="3">
        <v>0.0006710101983682201</v>
      </c>
      <c r="D30" s="3">
        <v>0.0004689901823777836</v>
      </c>
      <c r="E30" s="3">
        <v>0.00040993476433022523</v>
      </c>
      <c r="F30" s="3">
        <v>0.00012499822506508828</v>
      </c>
      <c r="G30" s="3">
        <v>0.00022314406100940393</v>
      </c>
      <c r="I30" s="3">
        <v>0.0008534263864585531</v>
      </c>
      <c r="J30" s="3">
        <v>0.0007586904921147932</v>
      </c>
      <c r="K30" s="3">
        <v>0.0007598969139728848</v>
      </c>
      <c r="L30" s="3">
        <v>0.0009095801235388812</v>
      </c>
      <c r="M30" s="3">
        <v>0.00019110379258426572</v>
      </c>
      <c r="N30" s="3">
        <v>0.00022199829354011834</v>
      </c>
      <c r="P30" s="3">
        <v>0.0010454415150899696</v>
      </c>
      <c r="Q30" s="3">
        <v>0.0001600531370890402</v>
      </c>
      <c r="R30" s="3">
        <v>0.0001555379592173658</v>
      </c>
      <c r="S30" s="3">
        <v>0.00026939964787005353</v>
      </c>
      <c r="T30" s="3">
        <v>0.00035112876165677284</v>
      </c>
      <c r="U30" s="3">
        <v>3.7808534767524474E-07</v>
      </c>
      <c r="W30" s="3">
        <v>0.0005800846813804559</v>
      </c>
      <c r="X30" s="3">
        <v>0.00015420541360816606</v>
      </c>
      <c r="Y30" s="3">
        <v>0.000717519461034681</v>
      </c>
      <c r="Z30" s="3">
        <v>0.00012155847485536399</v>
      </c>
      <c r="AA30" s="3">
        <v>0.0009284286577113508</v>
      </c>
      <c r="AC30" s="3">
        <v>0.000815665634691619</v>
      </c>
      <c r="AE30" s="3">
        <v>0.0011899480219972071</v>
      </c>
      <c r="AF30" s="3">
        <v>0.00037094256882371244</v>
      </c>
      <c r="AG30" s="3">
        <v>0.001393585949411957</v>
      </c>
      <c r="AH30" s="3">
        <v>7.776511885892404E-05</v>
      </c>
      <c r="AI30" s="3">
        <v>0.0003506576482982878</v>
      </c>
      <c r="AK30" s="3">
        <v>0.002133947160328643</v>
      </c>
      <c r="AL30" s="3">
        <v>0.0007848442721270895</v>
      </c>
      <c r="AM30" s="3">
        <v>0.0016344036097741504</v>
      </c>
      <c r="AN30" s="3">
        <v>8.153544366955696E-05</v>
      </c>
      <c r="AP30" s="3">
        <v>0.0010455185634636998</v>
      </c>
      <c r="AQ30" s="3">
        <v>0.00032821316761237775</v>
      </c>
      <c r="AR30" s="3">
        <v>0.0007032652735159961</v>
      </c>
      <c r="AS30" s="3">
        <v>0.0006538836332947352</v>
      </c>
      <c r="AU30" s="3">
        <v>0.001494688524428938</v>
      </c>
      <c r="AV30" s="3">
        <v>0.0005948822815258052</v>
      </c>
      <c r="AX30" s="3">
        <f t="shared" si="0"/>
        <v>0.0004950354276461972</v>
      </c>
      <c r="AY30" s="3">
        <f t="shared" si="1"/>
        <v>0.00031750305300851166</v>
      </c>
      <c r="AZ30" s="3">
        <f t="shared" si="2"/>
        <v>0.0006509108717241496</v>
      </c>
      <c r="BA30" s="3">
        <f t="shared" si="3"/>
        <v>0.0004253092701989957</v>
      </c>
      <c r="BB30" s="3">
        <f t="shared" si="4"/>
        <v>0.0010261879057460105</v>
      </c>
      <c r="BC30" s="3">
        <f t="shared" si="5"/>
        <v>0.00029322537113590005</v>
      </c>
      <c r="BE30" s="3">
        <f t="shared" si="6"/>
        <v>0.0015645460671015444</v>
      </c>
      <c r="BF30" s="3">
        <f t="shared" si="7"/>
        <v>9.879348428165688E-05</v>
      </c>
    </row>
    <row r="32" spans="1:58" ht="12.75">
      <c r="A32" s="1" t="s">
        <v>32</v>
      </c>
      <c r="B32" s="3">
        <v>5</v>
      </c>
      <c r="C32" s="3">
        <v>6.280369834735101E-16</v>
      </c>
      <c r="D32" s="3">
        <v>5</v>
      </c>
      <c r="E32" s="3">
        <v>5</v>
      </c>
      <c r="F32" s="3">
        <v>5</v>
      </c>
      <c r="G32" s="3">
        <v>6.713997766802521E-16</v>
      </c>
      <c r="I32" s="3">
        <v>5</v>
      </c>
      <c r="J32" s="3">
        <v>1.0877919644084146E-15</v>
      </c>
      <c r="K32" s="3">
        <v>5</v>
      </c>
      <c r="L32" s="3">
        <v>0</v>
      </c>
      <c r="M32" s="3">
        <v>5</v>
      </c>
      <c r="N32" s="3">
        <v>8.881784197001252E-16</v>
      </c>
      <c r="P32" s="3">
        <v>5</v>
      </c>
      <c r="Q32" s="3">
        <v>8.881784197001252E-16</v>
      </c>
      <c r="R32" s="3">
        <v>5</v>
      </c>
      <c r="S32" s="3">
        <v>8.881784197001252E-16</v>
      </c>
      <c r="T32" s="3">
        <v>5</v>
      </c>
      <c r="U32" s="3">
        <v>8.881784197001252E-16</v>
      </c>
      <c r="W32" s="3">
        <v>5</v>
      </c>
      <c r="X32" s="3">
        <v>1.0877919644084146E-15</v>
      </c>
      <c r="Y32" s="3">
        <v>5</v>
      </c>
      <c r="Z32" s="3">
        <v>1.0877919644084146E-15</v>
      </c>
      <c r="AA32" s="3">
        <v>5</v>
      </c>
      <c r="AC32" s="3">
        <v>5</v>
      </c>
      <c r="AE32" s="3">
        <v>5</v>
      </c>
      <c r="AF32" s="3">
        <v>0</v>
      </c>
      <c r="AG32" s="3">
        <v>5</v>
      </c>
      <c r="AH32" s="3">
        <v>1.9860273225978185E-15</v>
      </c>
      <c r="AI32" s="3">
        <v>5</v>
      </c>
      <c r="AK32" s="3">
        <v>5</v>
      </c>
      <c r="AL32" s="3">
        <v>1.2560739669470201E-15</v>
      </c>
      <c r="AM32" s="3">
        <v>5</v>
      </c>
      <c r="AN32" s="3">
        <v>1.2560739669470201E-15</v>
      </c>
      <c r="AP32" s="3">
        <v>5</v>
      </c>
      <c r="AQ32" s="3">
        <v>8.881784197001252E-16</v>
      </c>
      <c r="AR32" s="3">
        <v>5</v>
      </c>
      <c r="AS32" s="3">
        <v>0</v>
      </c>
      <c r="AU32" s="3">
        <v>5</v>
      </c>
      <c r="AV32" s="3">
        <v>6.280369834735101E-16</v>
      </c>
      <c r="AX32" s="3">
        <f t="shared" si="0"/>
        <v>5</v>
      </c>
      <c r="AY32" s="3">
        <f t="shared" si="1"/>
        <v>0</v>
      </c>
      <c r="AZ32" s="3">
        <f t="shared" si="2"/>
        <v>5</v>
      </c>
      <c r="BA32" s="3">
        <f t="shared" si="3"/>
        <v>0</v>
      </c>
      <c r="BB32" s="3">
        <f t="shared" si="4"/>
        <v>5</v>
      </c>
      <c r="BC32" s="3">
        <f t="shared" si="5"/>
        <v>0</v>
      </c>
      <c r="BE32" s="3">
        <f t="shared" si="6"/>
        <v>5</v>
      </c>
      <c r="BF32" s="3">
        <f t="shared" si="7"/>
        <v>0</v>
      </c>
    </row>
    <row r="34" spans="1:58" ht="12.75">
      <c r="A34" s="1" t="s">
        <v>33</v>
      </c>
      <c r="B34" s="3">
        <v>76.86645621643433</v>
      </c>
      <c r="C34" s="3">
        <v>1.083696255799601</v>
      </c>
      <c r="D34" s="3">
        <v>80.73877346704766</v>
      </c>
      <c r="E34" s="3">
        <v>84.62780852588517</v>
      </c>
      <c r="F34" s="3">
        <v>89.22493602352337</v>
      </c>
      <c r="G34" s="3">
        <v>0.6247959764043345</v>
      </c>
      <c r="I34" s="3">
        <v>76.91122589451761</v>
      </c>
      <c r="J34" s="3">
        <v>1.0822805364412158</v>
      </c>
      <c r="K34" s="3">
        <v>81.08945754162791</v>
      </c>
      <c r="L34" s="3">
        <v>0.8894178381039834</v>
      </c>
      <c r="M34" s="3">
        <v>89.3800433415889</v>
      </c>
      <c r="N34" s="3">
        <v>0.8448174143137775</v>
      </c>
      <c r="P34" s="3">
        <v>79.4993818675363</v>
      </c>
      <c r="Q34" s="3">
        <v>0.8414985203627344</v>
      </c>
      <c r="R34" s="3">
        <v>87.03212912584843</v>
      </c>
      <c r="S34" s="3">
        <v>0.46724589011638795</v>
      </c>
      <c r="T34" s="3">
        <v>89.62703800727485</v>
      </c>
      <c r="U34" s="3">
        <v>0.5136944555420564</v>
      </c>
      <c r="W34" s="3">
        <v>83.76705155423448</v>
      </c>
      <c r="X34" s="3">
        <v>3.297837076372393</v>
      </c>
      <c r="Y34" s="3">
        <v>86.15479160122091</v>
      </c>
      <c r="Z34" s="3">
        <v>0.4426737732635977</v>
      </c>
      <c r="AA34" s="3">
        <v>81.82444160841801</v>
      </c>
      <c r="AC34" s="3">
        <v>85.75443908833007</v>
      </c>
      <c r="AE34" s="3">
        <v>72.92390421778367</v>
      </c>
      <c r="AF34" s="3">
        <v>0.45852966203841017</v>
      </c>
      <c r="AG34" s="3">
        <v>74.88881712142265</v>
      </c>
      <c r="AH34" s="3">
        <v>0.8509102444811595</v>
      </c>
      <c r="AI34" s="3">
        <v>84.13257558384966</v>
      </c>
      <c r="AK34" s="3">
        <v>73.98648088896726</v>
      </c>
      <c r="AL34" s="3">
        <v>0.6723071440300986</v>
      </c>
      <c r="AM34" s="3">
        <v>74.87890847676792</v>
      </c>
      <c r="AN34" s="3">
        <v>0.5352532575714884</v>
      </c>
      <c r="AP34" s="3">
        <v>76.1013611934226</v>
      </c>
      <c r="AQ34" s="3">
        <v>0.1937599234971492</v>
      </c>
      <c r="AR34" s="3">
        <v>88.38860787902831</v>
      </c>
      <c r="AS34" s="3">
        <v>0.19919722438094137</v>
      </c>
      <c r="AU34" s="3">
        <v>75.10761561610428</v>
      </c>
      <c r="AV34" s="3">
        <v>2.066287659339874</v>
      </c>
      <c r="AX34" s="3">
        <f>AVERAGE(F34,M34,T34,AA34:AC34,AI34,AR34)</f>
        <v>86.90458307600188</v>
      </c>
      <c r="AY34" s="3">
        <f t="shared" si="1"/>
        <v>3.05343320040371</v>
      </c>
      <c r="AZ34" s="3">
        <f t="shared" si="2"/>
        <v>82.42196289717545</v>
      </c>
      <c r="BA34" s="3">
        <f t="shared" si="3"/>
        <v>4.503562593912681</v>
      </c>
      <c r="BB34" s="3">
        <f t="shared" si="4"/>
        <v>77.6782301573215</v>
      </c>
      <c r="BC34" s="3">
        <f t="shared" si="5"/>
        <v>3.653155975155123</v>
      </c>
      <c r="BE34" s="3">
        <f>AVERAGE(AM34,AU34)</f>
        <v>74.9932620464361</v>
      </c>
      <c r="BF34" s="3">
        <f t="shared" si="7"/>
        <v>0.16172036913052004</v>
      </c>
    </row>
    <row r="35" spans="1:58" ht="12.75">
      <c r="A35" s="1" t="s">
        <v>5</v>
      </c>
      <c r="B35" s="3">
        <v>22.990402166172572</v>
      </c>
      <c r="C35" s="3">
        <v>1.0230304414912088</v>
      </c>
      <c r="D35" s="3">
        <v>19.21459567901161</v>
      </c>
      <c r="E35" s="3">
        <v>15.331954055456094</v>
      </c>
      <c r="F35" s="3">
        <v>10.762627257289104</v>
      </c>
      <c r="G35" s="3">
        <v>0.6282330809368294</v>
      </c>
      <c r="I35" s="3">
        <v>23.004677870237725</v>
      </c>
      <c r="J35" s="3">
        <v>1.016011736223365</v>
      </c>
      <c r="K35" s="3">
        <v>18.835519533267213</v>
      </c>
      <c r="L35" s="3">
        <v>0.7996427019650054</v>
      </c>
      <c r="M35" s="3">
        <v>10.601103899849155</v>
      </c>
      <c r="N35" s="3">
        <v>0.8546944933864661</v>
      </c>
      <c r="P35" s="3">
        <v>20.399472724020015</v>
      </c>
      <c r="Q35" s="3">
        <v>0.8257314875009824</v>
      </c>
      <c r="R35" s="3">
        <v>12.95275392238186</v>
      </c>
      <c r="S35" s="3">
        <v>0.44129565191233355</v>
      </c>
      <c r="T35" s="3">
        <v>10.338835573610918</v>
      </c>
      <c r="U35" s="3">
        <v>0.5136534074930028</v>
      </c>
      <c r="W35" s="3">
        <v>16.176797935863508</v>
      </c>
      <c r="X35" s="3">
        <v>3.3081251649563206</v>
      </c>
      <c r="Y35" s="3">
        <v>13.77550966299381</v>
      </c>
      <c r="Z35" s="3">
        <v>0.44753917168276314</v>
      </c>
      <c r="AA35" s="3">
        <v>18.085493187085557</v>
      </c>
      <c r="AC35" s="3">
        <v>14.166280531149487</v>
      </c>
      <c r="AE35" s="3">
        <v>26.95912342773287</v>
      </c>
      <c r="AF35" s="3">
        <v>0.4227778049490357</v>
      </c>
      <c r="AG35" s="3">
        <v>24.97388499304875</v>
      </c>
      <c r="AH35" s="3">
        <v>0.8424809759650541</v>
      </c>
      <c r="AI35" s="3">
        <v>15.833304415862234</v>
      </c>
      <c r="AK35" s="3">
        <v>25.803475816030073</v>
      </c>
      <c r="AL35" s="3">
        <v>0.594937160405875</v>
      </c>
      <c r="AM35" s="3">
        <v>24.960626056487712</v>
      </c>
      <c r="AN35" s="3">
        <v>0.5288555652387085</v>
      </c>
      <c r="AP35" s="3">
        <v>23.79618942803278</v>
      </c>
      <c r="AQ35" s="3">
        <v>0.22585850385610762</v>
      </c>
      <c r="AR35" s="3">
        <v>11.542689690883009</v>
      </c>
      <c r="AS35" s="3">
        <v>0.13498241944124467</v>
      </c>
      <c r="AU35" s="3">
        <v>24.74659664580102</v>
      </c>
      <c r="AV35" s="3">
        <v>2.009903250458776</v>
      </c>
      <c r="AX35" s="3">
        <f t="shared" si="0"/>
        <v>13.047190650818495</v>
      </c>
      <c r="AY35" s="3">
        <f t="shared" si="1"/>
        <v>3.033165705276303</v>
      </c>
      <c r="AZ35" s="3">
        <f t="shared" si="2"/>
        <v>17.51403630769322</v>
      </c>
      <c r="BA35" s="3">
        <f t="shared" si="3"/>
        <v>4.468353699663006</v>
      </c>
      <c r="BB35" s="3">
        <f t="shared" si="4"/>
        <v>22.22111059200991</v>
      </c>
      <c r="BC35" s="3">
        <f t="shared" si="5"/>
        <v>3.632836527676294</v>
      </c>
      <c r="BE35" s="3">
        <f t="shared" si="6"/>
        <v>24.853611351144366</v>
      </c>
      <c r="BF35" s="3">
        <f t="shared" si="7"/>
        <v>0.15134164766992028</v>
      </c>
    </row>
    <row r="36" spans="1:58" ht="12.75">
      <c r="A36" s="1" t="s">
        <v>34</v>
      </c>
      <c r="B36" s="3">
        <v>0.14314161739309275</v>
      </c>
      <c r="C36" s="3">
        <v>0.0662940412444654</v>
      </c>
      <c r="D36" s="3">
        <v>0.04663085394072698</v>
      </c>
      <c r="E36" s="3">
        <v>0.04023741865873104</v>
      </c>
      <c r="F36" s="3">
        <v>0.012436719187530091</v>
      </c>
      <c r="G36" s="3">
        <v>0.022269003928323237</v>
      </c>
      <c r="I36" s="3">
        <v>0.08409623524464976</v>
      </c>
      <c r="J36" s="3">
        <v>0.07498768952932626</v>
      </c>
      <c r="K36" s="3">
        <v>0.07502292510488431</v>
      </c>
      <c r="L36" s="3">
        <v>0.08977513613820981</v>
      </c>
      <c r="M36" s="3">
        <v>0.0188527585619393</v>
      </c>
      <c r="N36" s="3">
        <v>0.02190330966581387</v>
      </c>
      <c r="P36" s="3">
        <v>0.10114540844368095</v>
      </c>
      <c r="Q36" s="3">
        <v>0.015767032861999573</v>
      </c>
      <c r="R36" s="3">
        <v>0.015116951769705527</v>
      </c>
      <c r="S36" s="3">
        <v>0.02618332852069823</v>
      </c>
      <c r="T36" s="3">
        <v>0.03412641911422647</v>
      </c>
      <c r="U36" s="3">
        <v>4.10480482697459E-05</v>
      </c>
      <c r="W36" s="3">
        <v>0.05615050990202244</v>
      </c>
      <c r="X36" s="3">
        <v>0.014851638210104883</v>
      </c>
      <c r="Y36" s="3">
        <v>0.06969873578529144</v>
      </c>
      <c r="Z36" s="3">
        <v>0.011677277608907534</v>
      </c>
      <c r="AA36" s="3">
        <v>0.09006520449643052</v>
      </c>
      <c r="AC36" s="3">
        <v>0.07928038052043619</v>
      </c>
      <c r="AE36" s="3">
        <v>0.11697235448344184</v>
      </c>
      <c r="AF36" s="3">
        <v>0.0357518570853827</v>
      </c>
      <c r="AG36" s="3">
        <v>0.1372978855285866</v>
      </c>
      <c r="AH36" s="3">
        <v>0.008429268515232635</v>
      </c>
      <c r="AI36" s="3">
        <v>0.03412000028808952</v>
      </c>
      <c r="AK36" s="3">
        <v>0.2100432950026605</v>
      </c>
      <c r="AL36" s="3">
        <v>0.07736998362426187</v>
      </c>
      <c r="AM36" s="3">
        <v>0.16046546674435325</v>
      </c>
      <c r="AN36" s="3">
        <v>0.00639769233220758</v>
      </c>
      <c r="AP36" s="3">
        <v>0.10244937854462119</v>
      </c>
      <c r="AQ36" s="3">
        <v>0.03209858035873488</v>
      </c>
      <c r="AR36" s="3">
        <v>0.06870243008870079</v>
      </c>
      <c r="AS36" s="3">
        <v>0.06424802227491416</v>
      </c>
      <c r="AU36" s="3">
        <v>0.14578773809469855</v>
      </c>
      <c r="AV36" s="3">
        <v>0.05866510020152923</v>
      </c>
      <c r="AX36" s="3">
        <f t="shared" si="0"/>
        <v>0.048226273179621845</v>
      </c>
      <c r="AY36" s="3">
        <f t="shared" si="1"/>
        <v>0.030756070169796184</v>
      </c>
      <c r="AZ36" s="3">
        <f t="shared" si="2"/>
        <v>0.064000795131321</v>
      </c>
      <c r="BA36" s="3">
        <f t="shared" si="3"/>
        <v>0.041910524687006505</v>
      </c>
      <c r="BB36" s="3">
        <f t="shared" si="4"/>
        <v>0.10065925066858483</v>
      </c>
      <c r="BC36" s="3">
        <f t="shared" si="5"/>
        <v>0.02942676071314442</v>
      </c>
      <c r="BE36" s="3">
        <f t="shared" si="6"/>
        <v>0.15312660241952591</v>
      </c>
      <c r="BF36" s="3">
        <f t="shared" si="7"/>
        <v>0.0103787214605869</v>
      </c>
    </row>
    <row r="37" spans="1:58" ht="12.75">
      <c r="A37" s="1" t="s">
        <v>32</v>
      </c>
      <c r="B37" s="3">
        <v>100</v>
      </c>
      <c r="C37" s="3">
        <v>3.014577520672848E-14</v>
      </c>
      <c r="D37" s="3">
        <v>100</v>
      </c>
      <c r="E37" s="3">
        <v>100</v>
      </c>
      <c r="F37" s="3">
        <v>100</v>
      </c>
      <c r="G37" s="3">
        <v>1.0742396426884034E-14</v>
      </c>
      <c r="I37" s="3">
        <v>100</v>
      </c>
      <c r="J37" s="3">
        <v>2.0097183471152322E-14</v>
      </c>
      <c r="K37" s="3">
        <v>100</v>
      </c>
      <c r="L37" s="3">
        <v>1.4210854715202004E-14</v>
      </c>
      <c r="M37" s="3">
        <v>100</v>
      </c>
      <c r="N37" s="3">
        <v>1.160311428702309E-14</v>
      </c>
      <c r="P37" s="3">
        <v>100</v>
      </c>
      <c r="Q37" s="3">
        <v>1.4210854715202004E-14</v>
      </c>
      <c r="R37" s="3">
        <v>100</v>
      </c>
      <c r="S37" s="3">
        <v>2.0097183471152322E-14</v>
      </c>
      <c r="T37" s="3">
        <v>100</v>
      </c>
      <c r="U37" s="3">
        <v>1.4210854715202004E-14</v>
      </c>
      <c r="W37" s="3">
        <v>100</v>
      </c>
      <c r="X37" s="3">
        <v>1.0048591735576161E-14</v>
      </c>
      <c r="Y37" s="3">
        <v>100</v>
      </c>
      <c r="Z37" s="3">
        <v>1.0048591735576161E-14</v>
      </c>
      <c r="AA37" s="3">
        <v>100</v>
      </c>
      <c r="AC37" s="3">
        <v>100</v>
      </c>
      <c r="AE37" s="3">
        <v>100</v>
      </c>
      <c r="AF37" s="3">
        <v>2.0097183471152322E-14</v>
      </c>
      <c r="AG37" s="3">
        <v>100</v>
      </c>
      <c r="AH37" s="3">
        <v>2.0097183471152322E-14</v>
      </c>
      <c r="AI37" s="3">
        <v>100</v>
      </c>
      <c r="AK37" s="3">
        <v>100</v>
      </c>
      <c r="AL37" s="3">
        <v>2.0097183471152322E-14</v>
      </c>
      <c r="AM37" s="3">
        <v>100</v>
      </c>
      <c r="AN37" s="3">
        <v>0</v>
      </c>
      <c r="AP37" s="3">
        <v>100</v>
      </c>
      <c r="AQ37" s="3">
        <v>1.4210854715202004E-14</v>
      </c>
      <c r="AR37" s="3">
        <v>100</v>
      </c>
      <c r="AS37" s="3">
        <v>1.7404671430534633E-14</v>
      </c>
      <c r="AU37" s="3">
        <v>100</v>
      </c>
      <c r="AV37" s="3">
        <v>0</v>
      </c>
      <c r="AX37" s="3">
        <f t="shared" si="0"/>
        <v>100</v>
      </c>
      <c r="AY37" s="3">
        <f t="shared" si="1"/>
        <v>0</v>
      </c>
      <c r="AZ37" s="3">
        <f t="shared" si="2"/>
        <v>100</v>
      </c>
      <c r="BA37" s="3">
        <f t="shared" si="3"/>
        <v>0</v>
      </c>
      <c r="BB37" s="3">
        <f t="shared" si="4"/>
        <v>100</v>
      </c>
      <c r="BC37" s="3">
        <f t="shared" si="5"/>
        <v>0</v>
      </c>
      <c r="BE37" s="3">
        <f t="shared" si="6"/>
        <v>100</v>
      </c>
      <c r="BF37" s="3">
        <f t="shared" si="7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="70" zoomScaleNormal="70" workbookViewId="0" topLeftCell="A1">
      <selection activeCell="A1" sqref="A1"/>
    </sheetView>
  </sheetViews>
  <sheetFormatPr defaultColWidth="11.421875" defaultRowHeight="13.5" customHeight="1"/>
  <cols>
    <col min="1" max="1" width="14.57421875" style="1" customWidth="1"/>
    <col min="2" max="2" width="6.140625" style="1" customWidth="1"/>
    <col min="3" max="3" width="6.8515625" style="4" customWidth="1"/>
    <col min="4" max="4" width="6.57421875" style="4" customWidth="1"/>
    <col min="5" max="5" width="6.57421875" style="1" customWidth="1"/>
    <col min="6" max="6" width="6.8515625" style="1" customWidth="1"/>
    <col min="7" max="7" width="6.57421875" style="1" customWidth="1"/>
    <col min="8" max="8" width="6.421875" style="1" customWidth="1"/>
    <col min="9" max="9" width="2.28125" style="1" customWidth="1"/>
    <col min="10" max="10" width="8.140625" style="1" customWidth="1"/>
    <col min="11" max="11" width="6.00390625" style="1" customWidth="1"/>
    <col min="12" max="12" width="2.7109375" style="1" customWidth="1"/>
    <col min="13" max="13" width="7.8515625" style="1" customWidth="1"/>
    <col min="14" max="14" width="6.00390625" style="1" customWidth="1"/>
    <col min="15" max="15" width="9.140625" style="1" customWidth="1"/>
    <col min="16" max="16384" width="11.421875" style="1" customWidth="1"/>
  </cols>
  <sheetData>
    <row r="1" ht="13.5" customHeight="1">
      <c r="A1" s="16" t="s">
        <v>102</v>
      </c>
    </row>
    <row r="4" spans="1:14" s="22" customFormat="1" ht="13.5" customHeight="1">
      <c r="A4" s="20" t="s">
        <v>84</v>
      </c>
      <c r="B4" s="21" t="s">
        <v>65</v>
      </c>
      <c r="C4" s="21" t="s">
        <v>65</v>
      </c>
      <c r="D4" s="21" t="s">
        <v>65</v>
      </c>
      <c r="E4" s="21" t="s">
        <v>65</v>
      </c>
      <c r="F4" s="21" t="s">
        <v>56</v>
      </c>
      <c r="G4" s="21" t="s">
        <v>56</v>
      </c>
      <c r="H4" s="21" t="s">
        <v>56</v>
      </c>
      <c r="I4" s="21"/>
      <c r="J4" s="27" t="s">
        <v>65</v>
      </c>
      <c r="K4" s="27"/>
      <c r="L4" s="27"/>
      <c r="M4" s="27" t="s">
        <v>56</v>
      </c>
      <c r="N4" s="27"/>
    </row>
    <row r="5" spans="1:15" s="22" customFormat="1" ht="13.5" customHeight="1">
      <c r="A5" s="23" t="s">
        <v>86</v>
      </c>
      <c r="B5" s="24" t="s">
        <v>52</v>
      </c>
      <c r="C5" s="24" t="s">
        <v>52</v>
      </c>
      <c r="D5" s="24"/>
      <c r="E5" s="24" t="s">
        <v>52</v>
      </c>
      <c r="F5" s="24" t="s">
        <v>51</v>
      </c>
      <c r="G5" s="24" t="s">
        <v>51</v>
      </c>
      <c r="H5" s="24" t="s">
        <v>51</v>
      </c>
      <c r="I5" s="24"/>
      <c r="J5" s="28" t="s">
        <v>52</v>
      </c>
      <c r="K5" s="29" t="s">
        <v>66</v>
      </c>
      <c r="L5" s="29"/>
      <c r="M5" s="28" t="s">
        <v>51</v>
      </c>
      <c r="N5" s="29" t="s">
        <v>66</v>
      </c>
      <c r="O5" s="25"/>
    </row>
    <row r="6" spans="1:14" s="22" customFormat="1" ht="13.5" customHeight="1">
      <c r="A6" s="24" t="s">
        <v>38</v>
      </c>
      <c r="B6" s="24" t="s">
        <v>6</v>
      </c>
      <c r="C6" s="24" t="s">
        <v>6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  <c r="I6" s="24"/>
      <c r="J6" s="30" t="s">
        <v>40</v>
      </c>
      <c r="K6" s="28"/>
      <c r="L6" s="28"/>
      <c r="M6" s="30" t="s">
        <v>40</v>
      </c>
      <c r="N6" s="28"/>
    </row>
    <row r="7" spans="1:14" s="22" customFormat="1" ht="13.5" customHeight="1">
      <c r="A7" s="26"/>
      <c r="B7" s="26"/>
      <c r="C7" s="26" t="s">
        <v>7</v>
      </c>
      <c r="D7" s="26" t="s">
        <v>8</v>
      </c>
      <c r="E7" s="26"/>
      <c r="F7" s="26"/>
      <c r="G7" s="26"/>
      <c r="H7" s="26"/>
      <c r="I7" s="26"/>
      <c r="J7" s="31"/>
      <c r="K7" s="31"/>
      <c r="L7" s="31"/>
      <c r="M7" s="31"/>
      <c r="N7" s="31"/>
    </row>
    <row r="8" spans="1:14" s="22" customFormat="1" ht="13.5" customHeight="1">
      <c r="A8" s="21" t="str">
        <f>'[1]1235-R11'!$A16</f>
        <v>SiO2</v>
      </c>
      <c r="B8" s="21">
        <f>'[1]1235-R11'!$B16</f>
        <v>54.398</v>
      </c>
      <c r="C8" s="21">
        <f>'[1]1235-R11'!C16</f>
        <v>59.384</v>
      </c>
      <c r="D8" s="21">
        <f>'[1]1235-R11'!D16</f>
        <v>57.466</v>
      </c>
      <c r="E8" s="21">
        <f>'[1]1235-R11'!I16</f>
        <v>55.701</v>
      </c>
      <c r="F8" s="21">
        <f>'[1]1235-R11'!F16</f>
        <v>62.647</v>
      </c>
      <c r="G8" s="21">
        <f>'[1]1235-R11'!G16</f>
        <v>63.832</v>
      </c>
      <c r="H8" s="21">
        <f>'[1]1235-R11'!H16</f>
        <v>63.096</v>
      </c>
      <c r="I8" s="21"/>
      <c r="J8" s="27">
        <f aca="true" t="shared" si="0" ref="J8:J17">AVERAGE(B8,D8,E8)</f>
        <v>55.855</v>
      </c>
      <c r="K8" s="27">
        <f aca="true" t="shared" si="1" ref="K8:K17">STDEV(B8,D8,E8)</f>
        <v>1.5397866735365673</v>
      </c>
      <c r="L8" s="27"/>
      <c r="M8" s="27">
        <f aca="true" t="shared" si="2" ref="M8:M16">AVERAGE(F8:H8)</f>
        <v>63.19166666666666</v>
      </c>
      <c r="N8" s="27">
        <f aca="true" t="shared" si="3" ref="N8:N16">STDEV(F8:H8)</f>
        <v>0.5982644342886616</v>
      </c>
    </row>
    <row r="9" spans="1:14" s="22" customFormat="1" ht="13.5" customHeight="1">
      <c r="A9" s="24" t="str">
        <f>'[1]1235-R11'!$A19</f>
        <v>TiO2</v>
      </c>
      <c r="B9" s="24">
        <f>'[1]1235-R11'!$B19</f>
        <v>0.022</v>
      </c>
      <c r="C9" s="24">
        <f>'[1]1235-R11'!C19</f>
        <v>0.003</v>
      </c>
      <c r="D9" s="24">
        <f>'[1]1235-R11'!D19</f>
        <v>0.01</v>
      </c>
      <c r="E9" s="24">
        <f>'[1]1235-R11'!I19</f>
        <v>0.01</v>
      </c>
      <c r="F9" s="24">
        <f>'[1]1235-R11'!F19</f>
        <v>0</v>
      </c>
      <c r="G9" s="24">
        <f>'[1]1235-R11'!G19</f>
        <v>0</v>
      </c>
      <c r="H9" s="24">
        <f>'[1]1235-R11'!H19</f>
        <v>0</v>
      </c>
      <c r="I9" s="24"/>
      <c r="J9" s="28">
        <f t="shared" si="0"/>
        <v>0.014</v>
      </c>
      <c r="K9" s="28">
        <f t="shared" si="1"/>
        <v>0.006928203230275507</v>
      </c>
      <c r="L9" s="28"/>
      <c r="M9" s="28">
        <f t="shared" si="2"/>
        <v>0</v>
      </c>
      <c r="N9" s="28">
        <f t="shared" si="3"/>
        <v>0</v>
      </c>
    </row>
    <row r="10" spans="1:14" s="22" customFormat="1" ht="13.5" customHeight="1">
      <c r="A10" s="24" t="str">
        <f>'[1]1235-R11'!$A15</f>
        <v>Al2O3</v>
      </c>
      <c r="B10" s="24">
        <f>'[1]1235-R11'!$B15</f>
        <v>28.347</v>
      </c>
      <c r="C10" s="24">
        <f>'[1]1235-R11'!C15</f>
        <v>26.036</v>
      </c>
      <c r="D10" s="24">
        <f>'[1]1235-R11'!D15</f>
        <v>26.769</v>
      </c>
      <c r="E10" s="24">
        <f>'[1]1235-R11'!I15</f>
        <v>27.795</v>
      </c>
      <c r="F10" s="24">
        <f>'[1]1235-R11'!F15</f>
        <v>23.569</v>
      </c>
      <c r="G10" s="24">
        <f>'[1]1235-R11'!G15</f>
        <v>22.645</v>
      </c>
      <c r="H10" s="24">
        <f>'[1]1235-R11'!H15</f>
        <v>23.297</v>
      </c>
      <c r="I10" s="24"/>
      <c r="J10" s="28">
        <f t="shared" si="0"/>
        <v>27.637</v>
      </c>
      <c r="K10" s="28">
        <f t="shared" si="1"/>
        <v>0.8007771225504275</v>
      </c>
      <c r="L10" s="28"/>
      <c r="M10" s="28">
        <f t="shared" si="2"/>
        <v>23.170333333333332</v>
      </c>
      <c r="N10" s="28">
        <f t="shared" si="3"/>
        <v>0.47484453596245735</v>
      </c>
    </row>
    <row r="11" spans="1:14" s="22" customFormat="1" ht="13.5" customHeight="1">
      <c r="A11" s="24" t="str">
        <f>'[1]1235-R11'!$A22</f>
        <v>FeO</v>
      </c>
      <c r="B11" s="24">
        <f>'[1]1235-R11'!$B22</f>
        <v>1.047</v>
      </c>
      <c r="C11" s="24">
        <f>'[1]1235-R11'!C22</f>
        <v>0.749</v>
      </c>
      <c r="D11" s="24">
        <f>'[1]1235-R11'!D22</f>
        <v>0.794</v>
      </c>
      <c r="E11" s="24">
        <f>'[1]1235-R11'!I22</f>
        <v>0.764</v>
      </c>
      <c r="F11" s="24">
        <f>'[1]1235-R11'!F22</f>
        <v>0.512</v>
      </c>
      <c r="G11" s="24">
        <f>'[1]1235-R11'!G22</f>
        <v>0.589</v>
      </c>
      <c r="H11" s="24">
        <f>'[1]1235-R11'!H22</f>
        <v>0.538</v>
      </c>
      <c r="I11" s="24"/>
      <c r="J11" s="28">
        <f t="shared" si="0"/>
        <v>0.8683333333333333</v>
      </c>
      <c r="K11" s="28">
        <f t="shared" si="1"/>
        <v>0.15545524543524902</v>
      </c>
      <c r="L11" s="28"/>
      <c r="M11" s="28">
        <f t="shared" si="2"/>
        <v>0.5463333333333333</v>
      </c>
      <c r="N11" s="28">
        <f t="shared" si="3"/>
        <v>0.03917056718166537</v>
      </c>
    </row>
    <row r="12" spans="1:14" s="22" customFormat="1" ht="13.5" customHeight="1">
      <c r="A12" s="24" t="str">
        <f>'[1]1235-R11'!$A14</f>
        <v>MgO</v>
      </c>
      <c r="B12" s="24">
        <f>'[1]1235-R11'!$B14</f>
        <v>0</v>
      </c>
      <c r="C12" s="24">
        <f>'[1]1235-R11'!C14</f>
        <v>0</v>
      </c>
      <c r="D12" s="24">
        <f>'[1]1235-R11'!D14</f>
        <v>0</v>
      </c>
      <c r="E12" s="24">
        <f>'[1]1235-R11'!I14</f>
        <v>0</v>
      </c>
      <c r="F12" s="24">
        <f>'[1]1235-R11'!F14</f>
        <v>0</v>
      </c>
      <c r="G12" s="24">
        <f>'[1]1235-R11'!G14</f>
        <v>0</v>
      </c>
      <c r="H12" s="24">
        <f>'[1]1235-R11'!H14</f>
        <v>0</v>
      </c>
      <c r="I12" s="24"/>
      <c r="J12" s="28">
        <f t="shared" si="0"/>
        <v>0</v>
      </c>
      <c r="K12" s="28">
        <f t="shared" si="1"/>
        <v>0</v>
      </c>
      <c r="L12" s="28"/>
      <c r="M12" s="28">
        <f t="shared" si="2"/>
        <v>0</v>
      </c>
      <c r="N12" s="28">
        <f t="shared" si="3"/>
        <v>0</v>
      </c>
    </row>
    <row r="13" spans="1:14" s="22" customFormat="1" ht="13.5" customHeight="1">
      <c r="A13" s="24" t="str">
        <f>'[1]1235-R11'!$A21</f>
        <v>MnO</v>
      </c>
      <c r="B13" s="24">
        <f>'[1]1235-R11'!$B21</f>
        <v>0</v>
      </c>
      <c r="C13" s="24">
        <f>'[1]1235-R11'!C21</f>
        <v>0</v>
      </c>
      <c r="D13" s="24">
        <f>'[1]1235-R11'!D21</f>
        <v>0.049</v>
      </c>
      <c r="E13" s="24">
        <f>'[1]1235-R11'!I21</f>
        <v>0.012</v>
      </c>
      <c r="F13" s="24">
        <f>'[1]1235-R11'!F21</f>
        <v>0.009</v>
      </c>
      <c r="G13" s="24">
        <f>'[1]1235-R11'!G21</f>
        <v>0</v>
      </c>
      <c r="H13" s="24">
        <f>'[1]1235-R11'!H21</f>
        <v>0.028</v>
      </c>
      <c r="I13" s="24"/>
      <c r="J13" s="28">
        <f t="shared" si="0"/>
        <v>0.02033333333333333</v>
      </c>
      <c r="K13" s="28">
        <f t="shared" si="1"/>
        <v>0.025540817005987367</v>
      </c>
      <c r="L13" s="28"/>
      <c r="M13" s="28">
        <f t="shared" si="2"/>
        <v>0.012333333333333333</v>
      </c>
      <c r="N13" s="28">
        <f t="shared" si="3"/>
        <v>0.014294521094927714</v>
      </c>
    </row>
    <row r="14" spans="1:14" s="22" customFormat="1" ht="13.5" customHeight="1">
      <c r="A14" s="24" t="str">
        <f>'[1]1235-R11'!$A18</f>
        <v>CaO</v>
      </c>
      <c r="B14" s="24">
        <f>'[1]1235-R11'!$B18</f>
        <v>11.305</v>
      </c>
      <c r="C14" s="24">
        <f>'[1]1235-R11'!C18</f>
        <v>7.568</v>
      </c>
      <c r="D14" s="24">
        <f>'[1]1235-R11'!D18</f>
        <v>8.685</v>
      </c>
      <c r="E14" s="24">
        <f>'[1]1235-R11'!I18</f>
        <v>10.264</v>
      </c>
      <c r="F14" s="24">
        <f>'[1]1235-R11'!F18</f>
        <v>4.614</v>
      </c>
      <c r="G14" s="24">
        <f>'[1]1235-R11'!G18</f>
        <v>3.705</v>
      </c>
      <c r="H14" s="24">
        <f>'[1]1235-R11'!H18</f>
        <v>4.602</v>
      </c>
      <c r="I14" s="24"/>
      <c r="J14" s="28">
        <f t="shared" si="0"/>
        <v>10.084666666666667</v>
      </c>
      <c r="K14" s="28">
        <f t="shared" si="1"/>
        <v>1.3191741103180041</v>
      </c>
      <c r="L14" s="28"/>
      <c r="M14" s="28">
        <f t="shared" si="2"/>
        <v>4.3069999999999995</v>
      </c>
      <c r="N14" s="28">
        <f t="shared" si="3"/>
        <v>0.5213818178647966</v>
      </c>
    </row>
    <row r="15" spans="1:14" s="22" customFormat="1" ht="13.5" customHeight="1">
      <c r="A15" s="24" t="str">
        <f>'[1]1235-R11'!$A13</f>
        <v>Na2O</v>
      </c>
      <c r="B15" s="24">
        <f>'[1]1235-R11'!$B13</f>
        <v>5.314</v>
      </c>
      <c r="C15" s="24">
        <f>'[1]1235-R11'!C13</f>
        <v>7.423</v>
      </c>
      <c r="D15" s="24">
        <f>'[1]1235-R11'!D13</f>
        <v>6.845</v>
      </c>
      <c r="E15" s="24">
        <f>'[1]1235-R11'!I13</f>
        <v>5.98</v>
      </c>
      <c r="F15" s="24">
        <f>'[1]1235-R11'!F13</f>
        <v>8.913</v>
      </c>
      <c r="G15" s="24">
        <f>'[1]1235-R11'!G13</f>
        <v>9.297</v>
      </c>
      <c r="H15" s="24">
        <f>'[1]1235-R11'!H13</f>
        <v>9.077</v>
      </c>
      <c r="I15" s="24"/>
      <c r="J15" s="28">
        <f t="shared" si="0"/>
        <v>6.046333333333333</v>
      </c>
      <c r="K15" s="28">
        <f t="shared" si="1"/>
        <v>0.7676524821384642</v>
      </c>
      <c r="L15" s="28"/>
      <c r="M15" s="28">
        <f>AVERAGE(F15:H15)</f>
        <v>9.095666666666666</v>
      </c>
      <c r="N15" s="28">
        <f>STDEV(F15:H15)</f>
        <v>0.19267935367694197</v>
      </c>
    </row>
    <row r="16" spans="1:14" s="22" customFormat="1" ht="13.5" customHeight="1">
      <c r="A16" s="24" t="str">
        <f>'[1]1235-R11'!$A17</f>
        <v>K2O</v>
      </c>
      <c r="B16" s="24">
        <f>'[1]1235-R11'!$B17</f>
        <v>0.02</v>
      </c>
      <c r="C16" s="24">
        <f>'[1]1235-R11'!C17</f>
        <v>0.069</v>
      </c>
      <c r="D16" s="24">
        <f>'[1]1235-R11'!D17</f>
        <v>0.054</v>
      </c>
      <c r="E16" s="24">
        <f>'[1]1235-R11'!I17</f>
        <v>0.031</v>
      </c>
      <c r="F16" s="24">
        <f>'[1]1235-R11'!F17</f>
        <v>0.117</v>
      </c>
      <c r="G16" s="24">
        <f>'[1]1235-R11'!G17</f>
        <v>0.145</v>
      </c>
      <c r="H16" s="24">
        <f>'[1]1235-R11'!H17</f>
        <v>0.148</v>
      </c>
      <c r="I16" s="24"/>
      <c r="J16" s="28">
        <f t="shared" si="0"/>
        <v>0.034999999999999996</v>
      </c>
      <c r="K16" s="28">
        <f t="shared" si="1"/>
        <v>0.017349351572897475</v>
      </c>
      <c r="L16" s="28"/>
      <c r="M16" s="28">
        <f t="shared" si="2"/>
        <v>0.1366666666666667</v>
      </c>
      <c r="N16" s="28">
        <f t="shared" si="3"/>
        <v>0.01709775813764274</v>
      </c>
    </row>
    <row r="17" spans="1:14" s="22" customFormat="1" ht="13.5" customHeight="1">
      <c r="A17" s="24" t="str">
        <f>'[1]1235-R11'!$A24</f>
        <v>Total</v>
      </c>
      <c r="B17" s="24">
        <f>'[1]1235-R11'!$B24</f>
        <v>100.49</v>
      </c>
      <c r="C17" s="24">
        <f>'[1]1235-R11'!C24</f>
        <v>101.244</v>
      </c>
      <c r="D17" s="24">
        <f>'[1]1235-R11'!D24</f>
        <v>100.697</v>
      </c>
      <c r="E17" s="24">
        <f>'[1]1235-R11'!I24</f>
        <v>100.574</v>
      </c>
      <c r="F17" s="24">
        <f>'[1]1235-R11'!F24</f>
        <v>100.384</v>
      </c>
      <c r="G17" s="24">
        <f>'[1]1235-R11'!G24</f>
        <v>100.216</v>
      </c>
      <c r="H17" s="24">
        <f>'[1]1235-R11'!H24</f>
        <v>100.79</v>
      </c>
      <c r="I17" s="24"/>
      <c r="J17" s="28">
        <f t="shared" si="0"/>
        <v>100.587</v>
      </c>
      <c r="K17" s="28">
        <f t="shared" si="1"/>
        <v>0.10411051820061612</v>
      </c>
      <c r="L17" s="28"/>
      <c r="M17" s="28">
        <f>AVERAGE(F17:H17)</f>
        <v>100.46333333333332</v>
      </c>
      <c r="N17" s="28">
        <f>STDEV(F17:H17)</f>
        <v>0.2951090194035703</v>
      </c>
    </row>
    <row r="18" spans="1:14" s="22" customFormat="1" ht="13.5" customHeight="1">
      <c r="A18" s="24"/>
      <c r="B18" s="24"/>
      <c r="C18" s="24"/>
      <c r="D18" s="24"/>
      <c r="E18" s="24"/>
      <c r="F18" s="24"/>
      <c r="G18" s="24"/>
      <c r="H18" s="24"/>
      <c r="I18" s="24"/>
      <c r="J18" s="28"/>
      <c r="K18" s="28"/>
      <c r="L18" s="28"/>
      <c r="M18" s="28"/>
      <c r="N18" s="28"/>
    </row>
    <row r="19" spans="1:14" s="22" customFormat="1" ht="13.5" customHeight="1">
      <c r="A19" s="24" t="str">
        <f>'[1]1235-R11'!$A83</f>
        <v>Si</v>
      </c>
      <c r="B19" s="24">
        <f>'[1]1235-R11'!$B83</f>
        <v>2.446715439226275</v>
      </c>
      <c r="C19" s="24">
        <f>'[1]1235-R11'!C83</f>
        <v>2.620835716935796</v>
      </c>
      <c r="D19" s="24">
        <f>'[1]1235-R11'!D83</f>
        <v>2.556516167790565</v>
      </c>
      <c r="E19" s="24">
        <f>'[1]1235-R11'!I83</f>
        <v>2.492054017622576</v>
      </c>
      <c r="F19" s="24">
        <f>'[1]1235-R11'!F83</f>
        <v>2.766253393317689</v>
      </c>
      <c r="G19" s="24">
        <f>'[1]1235-R11'!G83</f>
        <v>2.819596948107488</v>
      </c>
      <c r="H19" s="24">
        <f>'[1]1235-R11'!H83</f>
        <v>2.7735648172275305</v>
      </c>
      <c r="I19" s="24"/>
      <c r="J19" s="28">
        <f aca="true" t="shared" si="4" ref="J19:J32">AVERAGE(B19,D19,E19)</f>
        <v>2.4984285415464718</v>
      </c>
      <c r="K19" s="28">
        <f aca="true" t="shared" si="5" ref="K19:K32">STDEV(B19,D19,E19)</f>
        <v>0.055177222789430595</v>
      </c>
      <c r="L19" s="28"/>
      <c r="M19" s="28">
        <f aca="true" t="shared" si="6" ref="M19:M27">AVERAGE(F19:H19)</f>
        <v>2.7864717195509026</v>
      </c>
      <c r="N19" s="28">
        <f aca="true" t="shared" si="7" ref="N19:N27">STDEV(F19:H19)</f>
        <v>0.028919280853642745</v>
      </c>
    </row>
    <row r="20" spans="1:14" s="22" customFormat="1" ht="13.5" customHeight="1">
      <c r="A20" s="24" t="str">
        <f>'[1]1235-R11'!$A86</f>
        <v>Ti</v>
      </c>
      <c r="B20" s="24">
        <f>'[1]1235-R11'!$B86</f>
        <v>0.0007441216832057616</v>
      </c>
      <c r="C20" s="24">
        <f>'[1]1235-R11'!C86</f>
        <v>9.956629691348229E-05</v>
      </c>
      <c r="D20" s="24">
        <f>'[1]1235-R11'!D86</f>
        <v>0.0003345479124599619</v>
      </c>
      <c r="E20" s="24">
        <f>'[1]1235-R11'!I86</f>
        <v>0.0003364458756863943</v>
      </c>
      <c r="F20" s="24">
        <f>'[1]1235-R11'!F86</f>
        <v>0</v>
      </c>
      <c r="G20" s="24">
        <f>'[1]1235-R11'!G86</f>
        <v>0</v>
      </c>
      <c r="H20" s="24">
        <f>'[1]1235-R11'!H86</f>
        <v>0</v>
      </c>
      <c r="I20" s="24"/>
      <c r="J20" s="28">
        <f t="shared" si="4"/>
        <v>0.00047170515711737266</v>
      </c>
      <c r="K20" s="28">
        <f t="shared" si="5"/>
        <v>0.00023592154062452984</v>
      </c>
      <c r="L20" s="28"/>
      <c r="M20" s="28">
        <f t="shared" si="6"/>
        <v>0</v>
      </c>
      <c r="N20" s="28">
        <f t="shared" si="7"/>
        <v>0</v>
      </c>
    </row>
    <row r="21" spans="1:14" s="22" customFormat="1" ht="13.5" customHeight="1">
      <c r="A21" s="24" t="str">
        <f>'[1]1235-R11'!$A82</f>
        <v>Al</v>
      </c>
      <c r="B21" s="24">
        <f>'[1]1235-R11'!$B82</f>
        <v>1.5026691007610398</v>
      </c>
      <c r="C21" s="24">
        <f>'[1]1235-R11'!C82</f>
        <v>1.3542546538894131</v>
      </c>
      <c r="D21" s="24">
        <f>'[1]1235-R11'!D82</f>
        <v>1.4035421045493177</v>
      </c>
      <c r="E21" s="24">
        <f>'[1]1235-R11'!I82</f>
        <v>1.4656047394639584</v>
      </c>
      <c r="F21" s="24">
        <f>'[1]1235-R11'!F82</f>
        <v>1.2265593294314707</v>
      </c>
      <c r="G21" s="24">
        <f>'[1]1235-R11'!G82</f>
        <v>1.1788990763788616</v>
      </c>
      <c r="H21" s="24">
        <f>'[1]1235-R11'!H82</f>
        <v>1.2069581570037942</v>
      </c>
      <c r="I21" s="24"/>
      <c r="J21" s="28">
        <f t="shared" si="4"/>
        <v>1.4572719815914386</v>
      </c>
      <c r="K21" s="28">
        <f t="shared" si="5"/>
        <v>0.05008609073197689</v>
      </c>
      <c r="L21" s="28"/>
      <c r="M21" s="28">
        <f t="shared" si="6"/>
        <v>1.2041388542713756</v>
      </c>
      <c r="N21" s="28">
        <f t="shared" si="7"/>
        <v>0.023954880112045062</v>
      </c>
    </row>
    <row r="22" spans="1:14" s="22" customFormat="1" ht="13.5" customHeight="1">
      <c r="A22" s="24" t="str">
        <f>'[1]1235-R11'!$A89</f>
        <v>Fe2</v>
      </c>
      <c r="B22" s="24">
        <f>'[1]1235-R11'!$B89</f>
        <v>0.03938249308790583</v>
      </c>
      <c r="C22" s="24">
        <f>'[1]1235-R11'!C89</f>
        <v>0.027644463305187043</v>
      </c>
      <c r="D22" s="24">
        <f>'[1]1235-R11'!D89</f>
        <v>0.02954024354450114</v>
      </c>
      <c r="E22" s="24">
        <f>'[1]1235-R11'!I89</f>
        <v>0.028585369626691316</v>
      </c>
      <c r="F22" s="24">
        <f>'[1]1235-R11'!F89</f>
        <v>0.018906782842421033</v>
      </c>
      <c r="G22" s="24">
        <f>'[1]1235-R11'!G89</f>
        <v>0.021758044896075582</v>
      </c>
      <c r="H22" s="24">
        <f>'[1]1235-R11'!H89</f>
        <v>0.019777653391567278</v>
      </c>
      <c r="I22" s="24"/>
      <c r="J22" s="28">
        <f t="shared" si="4"/>
        <v>0.032502702086366096</v>
      </c>
      <c r="K22" s="28">
        <f t="shared" si="5"/>
        <v>0.0059771723430380504</v>
      </c>
      <c r="L22" s="28"/>
      <c r="M22" s="28">
        <f t="shared" si="6"/>
        <v>0.020147493710021298</v>
      </c>
      <c r="N22" s="28">
        <f t="shared" si="7"/>
        <v>0.001461167417005395</v>
      </c>
    </row>
    <row r="23" spans="1:14" s="22" customFormat="1" ht="13.5" customHeight="1">
      <c r="A23" s="24" t="str">
        <f>'[1]1235-R11'!$A81</f>
        <v>Mg</v>
      </c>
      <c r="B23" s="24">
        <f>'[1]1235-R11'!$B81</f>
        <v>0</v>
      </c>
      <c r="C23" s="24">
        <f>'[1]1235-R11'!C81</f>
        <v>0</v>
      </c>
      <c r="D23" s="24">
        <f>'[1]1235-R11'!D81</f>
        <v>0</v>
      </c>
      <c r="E23" s="24">
        <f>'[1]1235-R11'!I81</f>
        <v>0</v>
      </c>
      <c r="F23" s="24">
        <f>'[1]1235-R11'!F81</f>
        <v>0</v>
      </c>
      <c r="G23" s="24">
        <f>'[1]1235-R11'!G81</f>
        <v>0</v>
      </c>
      <c r="H23" s="24">
        <f>'[1]1235-R11'!H81</f>
        <v>0</v>
      </c>
      <c r="I23" s="24"/>
      <c r="J23" s="28">
        <f t="shared" si="4"/>
        <v>0</v>
      </c>
      <c r="K23" s="28">
        <f t="shared" si="5"/>
        <v>0</v>
      </c>
      <c r="L23" s="28"/>
      <c r="M23" s="28">
        <f t="shared" si="6"/>
        <v>0</v>
      </c>
      <c r="N23" s="28">
        <f t="shared" si="7"/>
        <v>0</v>
      </c>
    </row>
    <row r="24" spans="1:14" s="22" customFormat="1" ht="13.5" customHeight="1">
      <c r="A24" s="24" t="str">
        <f>'[1]1235-R11'!$A88</f>
        <v>Mn</v>
      </c>
      <c r="B24" s="24">
        <f>'[1]1235-R11'!$B88</f>
        <v>0</v>
      </c>
      <c r="C24" s="24">
        <f>'[1]1235-R11'!C88</f>
        <v>0</v>
      </c>
      <c r="D24" s="24">
        <f>'[1]1235-R11'!D88</f>
        <v>0.0018463728028582163</v>
      </c>
      <c r="E24" s="24">
        <f>'[1]1235-R11'!I88</f>
        <v>0.0004547382069084925</v>
      </c>
      <c r="F24" s="24">
        <f>'[1]1235-R11'!F88</f>
        <v>0.0003366045093457694</v>
      </c>
      <c r="G24" s="24">
        <f>'[1]1235-R11'!G88</f>
        <v>0</v>
      </c>
      <c r="H24" s="24">
        <f>'[1]1235-R11'!H88</f>
        <v>0.0010425100789082863</v>
      </c>
      <c r="I24" s="24"/>
      <c r="J24" s="28">
        <f t="shared" si="4"/>
        <v>0.0007670370032555697</v>
      </c>
      <c r="K24" s="28">
        <f t="shared" si="5"/>
        <v>0.0009619880640805795</v>
      </c>
      <c r="L24" s="28"/>
      <c r="M24" s="28">
        <f t="shared" si="6"/>
        <v>0.00045970486275135193</v>
      </c>
      <c r="N24" s="28">
        <f t="shared" si="7"/>
        <v>0.000532045194426916</v>
      </c>
    </row>
    <row r="25" spans="1:14" s="22" customFormat="1" ht="13.5" customHeight="1">
      <c r="A25" s="24" t="str">
        <f>'[1]1235-R11'!$A85</f>
        <v>Ca</v>
      </c>
      <c r="B25" s="24">
        <f>'[1]1235-R11'!$B85</f>
        <v>0.5447895191895715</v>
      </c>
      <c r="C25" s="24">
        <f>'[1]1235-R11'!C85</f>
        <v>0.3578566746940501</v>
      </c>
      <c r="D25" s="24">
        <f>'[1]1235-R11'!D85</f>
        <v>0.41396635494828116</v>
      </c>
      <c r="E25" s="24">
        <f>'[1]1235-R11'!I85</f>
        <v>0.49200413246262603</v>
      </c>
      <c r="F25" s="24">
        <f>'[1]1235-R11'!F85</f>
        <v>0.21828652073848226</v>
      </c>
      <c r="G25" s="24">
        <f>'[1]1235-R11'!G85</f>
        <v>0.1753454252019481</v>
      </c>
      <c r="H25" s="24">
        <f>'[1]1235-R11'!H85</f>
        <v>0.2167408407149168</v>
      </c>
      <c r="I25" s="24"/>
      <c r="J25" s="28">
        <f t="shared" si="4"/>
        <v>0.4835866688668262</v>
      </c>
      <c r="K25" s="28">
        <f t="shared" si="5"/>
        <v>0.06581652790573102</v>
      </c>
      <c r="L25" s="28"/>
      <c r="M25" s="28">
        <f t="shared" si="6"/>
        <v>0.20345759555178242</v>
      </c>
      <c r="N25" s="28">
        <f t="shared" si="7"/>
        <v>0.024358117189499203</v>
      </c>
    </row>
    <row r="26" spans="1:14" s="22" customFormat="1" ht="13.5" customHeight="1">
      <c r="A26" s="24" t="str">
        <f>'[1]1235-R11'!$A80</f>
        <v>Na</v>
      </c>
      <c r="B26" s="24">
        <f>'[1]1235-R11'!$B80</f>
        <v>0.46341377275868867</v>
      </c>
      <c r="C26" s="24">
        <f>'[1]1235-R11'!C80</f>
        <v>0.6351797863398658</v>
      </c>
      <c r="D26" s="24">
        <f>'[1]1235-R11'!D80</f>
        <v>0.5904156826187841</v>
      </c>
      <c r="E26" s="24">
        <f>'[1]1235-R11'!I80</f>
        <v>0.5187313560351521</v>
      </c>
      <c r="F26" s="24">
        <f>'[1]1235-R11'!F80</f>
        <v>0.7630666002664462</v>
      </c>
      <c r="G26" s="24">
        <f>'[1]1235-R11'!G80</f>
        <v>0.7962295070710592</v>
      </c>
      <c r="H26" s="24">
        <f>'[1]1235-R11'!H80</f>
        <v>0.7736164295003701</v>
      </c>
      <c r="I26" s="24"/>
      <c r="J26" s="28">
        <f t="shared" si="4"/>
        <v>0.5241869371375416</v>
      </c>
      <c r="K26" s="28">
        <f t="shared" si="5"/>
        <v>0.06367647761066447</v>
      </c>
      <c r="L26" s="28"/>
      <c r="M26" s="28">
        <f>AVERAGE(F26:H26)</f>
        <v>0.7776375122792918</v>
      </c>
      <c r="N26" s="28">
        <f>STDEV(F26:H26)</f>
        <v>0.016943182315287384</v>
      </c>
    </row>
    <row r="27" spans="1:14" s="22" customFormat="1" ht="13.5" customHeight="1">
      <c r="A27" s="24" t="str">
        <f>'[1]1235-R11'!$A84</f>
        <v>K</v>
      </c>
      <c r="B27" s="24">
        <f>'[1]1235-R11'!$B84</f>
        <v>0.0011475961060326923</v>
      </c>
      <c r="C27" s="24">
        <f>'[1]1235-R11'!C84</f>
        <v>0.0038848833455372113</v>
      </c>
      <c r="D27" s="24">
        <f>'[1]1235-R11'!D84</f>
        <v>0.0030647134578857364</v>
      </c>
      <c r="E27" s="24">
        <f>'[1]1235-R11'!I84</f>
        <v>0.001769353844539162</v>
      </c>
      <c r="F27" s="24">
        <f>'[1]1235-R11'!F84</f>
        <v>0.006590768894144965</v>
      </c>
      <c r="G27" s="24">
        <f>'[1]1235-R11'!G84</f>
        <v>0.008170998344567372</v>
      </c>
      <c r="H27" s="24">
        <f>'[1]1235-R11'!H84</f>
        <v>0.008299592082913138</v>
      </c>
      <c r="I27" s="24"/>
      <c r="J27" s="28">
        <f t="shared" si="4"/>
        <v>0.0019938878028191967</v>
      </c>
      <c r="K27" s="28">
        <f t="shared" si="5"/>
        <v>0.0009780830021065097</v>
      </c>
      <c r="L27" s="28"/>
      <c r="M27" s="28">
        <f t="shared" si="6"/>
        <v>0.007687119773875158</v>
      </c>
      <c r="N27" s="28">
        <f t="shared" si="7"/>
        <v>0.0009516422783794924</v>
      </c>
    </row>
    <row r="28" spans="1:14" s="22" customFormat="1" ht="13.5" customHeight="1">
      <c r="A28" s="24" t="str">
        <f>'[1]1235-R11'!$A92</f>
        <v>Sum</v>
      </c>
      <c r="B28" s="24">
        <f>'[1]1235-R11'!$B92</f>
        <v>5</v>
      </c>
      <c r="C28" s="24">
        <f>'[1]1235-R11'!C92</f>
        <v>5.000000000000001</v>
      </c>
      <c r="D28" s="24">
        <f>'[1]1235-R11'!D92</f>
        <v>5</v>
      </c>
      <c r="E28" s="24">
        <f>'[1]1235-R11'!I92</f>
        <v>5.000000000000002</v>
      </c>
      <c r="F28" s="24">
        <f>'[1]1235-R11'!F92</f>
        <v>5</v>
      </c>
      <c r="G28" s="24">
        <f>'[1]1235-R11'!G92</f>
        <v>5</v>
      </c>
      <c r="H28" s="24">
        <f>'[1]1235-R11'!H92</f>
        <v>5</v>
      </c>
      <c r="I28" s="24"/>
      <c r="J28" s="28">
        <f t="shared" si="4"/>
        <v>5.000000000000001</v>
      </c>
      <c r="K28" s="28">
        <f t="shared" si="5"/>
        <v>1.0877919644084146E-15</v>
      </c>
      <c r="L28" s="28"/>
      <c r="M28" s="28">
        <f>AVERAGE(F28:H28)</f>
        <v>5</v>
      </c>
      <c r="N28" s="28">
        <f>STDEV(F28:H28)</f>
        <v>0</v>
      </c>
    </row>
    <row r="29" spans="1:14" s="22" customFormat="1" ht="13.5" customHeight="1">
      <c r="A29" s="24" t="str">
        <f>'[1]1235-R11'!$A99</f>
        <v>An</v>
      </c>
      <c r="B29" s="24">
        <f>'[1]1235-R11'!$B99</f>
        <v>53.97424479803571</v>
      </c>
      <c r="C29" s="24">
        <f>'[1]1235-R11'!C99</f>
        <v>35.89617944400646</v>
      </c>
      <c r="D29" s="24">
        <f>'[1]1235-R11'!D99</f>
        <v>41.09064370172639</v>
      </c>
      <c r="E29" s="24">
        <f>'[1]1235-R11'!I99</f>
        <v>48.59276833920411</v>
      </c>
      <c r="F29" s="24">
        <f>'[1]1235-R11'!F99</f>
        <v>22.095032214914756</v>
      </c>
      <c r="G29" s="24">
        <f>'[1]1235-R11'!G99</f>
        <v>17.89703021184488</v>
      </c>
      <c r="H29" s="24">
        <f>'[1]1235-R11'!H99</f>
        <v>21.703234504005014</v>
      </c>
      <c r="I29" s="24"/>
      <c r="J29" s="28">
        <f t="shared" si="4"/>
        <v>47.88588561298874</v>
      </c>
      <c r="K29" s="28">
        <f t="shared" si="5"/>
        <v>6.470823494244962</v>
      </c>
      <c r="L29" s="28"/>
      <c r="M29" s="28">
        <f>AVERAGE(F29:H29)</f>
        <v>20.565098976921547</v>
      </c>
      <c r="N29" s="28">
        <f>STDEV(F29:H29)</f>
        <v>2.318904819726769</v>
      </c>
    </row>
    <row r="30" spans="1:14" s="22" customFormat="1" ht="13.5" customHeight="1">
      <c r="A30" s="24" t="str">
        <f>'[1]1235-R11'!$A100</f>
        <v>Ab</v>
      </c>
      <c r="B30" s="24">
        <f>'[1]1235-R11'!$B100</f>
        <v>45.912058754117</v>
      </c>
      <c r="C30" s="24">
        <f>'[1]1235-R11'!C100</f>
        <v>63.71413250613486</v>
      </c>
      <c r="D30" s="24">
        <f>'[1]1235-R11'!D100</f>
        <v>58.60515029882324</v>
      </c>
      <c r="E30" s="24">
        <f>'[1]1235-R11'!I100</f>
        <v>51.23248149955755</v>
      </c>
      <c r="F30" s="24">
        <f>'[1]1235-R11'!F100</f>
        <v>77.23784802640965</v>
      </c>
      <c r="G30" s="24">
        <f>'[1]1235-R11'!G100</f>
        <v>81.26897823083202</v>
      </c>
      <c r="H30" s="24">
        <f>'[1]1235-R11'!H100</f>
        <v>77.46569003892424</v>
      </c>
      <c r="I30" s="24"/>
      <c r="J30" s="28">
        <f t="shared" si="4"/>
        <v>51.91656351749926</v>
      </c>
      <c r="K30" s="28">
        <f t="shared" si="5"/>
        <v>6.374136756928503</v>
      </c>
      <c r="L30" s="28"/>
      <c r="M30" s="28">
        <f>AVERAGE(F30:H30)</f>
        <v>78.6575054320553</v>
      </c>
      <c r="N30" s="28">
        <f>STDEV(F30:H30)</f>
        <v>2.264469171733233</v>
      </c>
    </row>
    <row r="31" spans="1:14" s="22" customFormat="1" ht="13.5" customHeight="1">
      <c r="A31" s="24" t="str">
        <f>'[1]1235-R11'!$A101</f>
        <v>Or</v>
      </c>
      <c r="B31" s="24">
        <f>'[1]1235-R11'!$B101</f>
        <v>0.11369644784727856</v>
      </c>
      <c r="C31" s="24">
        <f>'[1]1235-R11'!C101</f>
        <v>0.3896880498586785</v>
      </c>
      <c r="D31" s="24">
        <f>'[1]1235-R11'!D101</f>
        <v>0.30420599945037036</v>
      </c>
      <c r="E31" s="24">
        <f>'[1]1235-R11'!I101</f>
        <v>0.17475016123833625</v>
      </c>
      <c r="F31" s="24">
        <f>'[1]1235-R11'!F101</f>
        <v>0.6671197586755929</v>
      </c>
      <c r="G31" s="24">
        <f>'[1]1235-R11'!G101</f>
        <v>0.8339915573231166</v>
      </c>
      <c r="H31" s="24">
        <f>'[1]1235-R11'!H101</f>
        <v>0.8310754570707461</v>
      </c>
      <c r="I31" s="24"/>
      <c r="J31" s="28">
        <f t="shared" si="4"/>
        <v>0.19755086951199505</v>
      </c>
      <c r="K31" s="28">
        <f t="shared" si="5"/>
        <v>0.09727988762502841</v>
      </c>
      <c r="L31" s="28"/>
      <c r="M31" s="28">
        <f>AVERAGE(F31:H31)</f>
        <v>0.7773955910231519</v>
      </c>
      <c r="N31" s="28">
        <f>STDEV(F31:H31)</f>
        <v>0.0955128018127971</v>
      </c>
    </row>
    <row r="32" spans="1:14" s="22" customFormat="1" ht="13.5" customHeight="1">
      <c r="A32" s="26" t="str">
        <f>'[1]1235-R11'!$A102</f>
        <v>Sum</v>
      </c>
      <c r="B32" s="26">
        <f>'[1]1235-R11'!$B102</f>
        <v>99.99999999999999</v>
      </c>
      <c r="C32" s="26">
        <f>'[1]1235-R11'!C102</f>
        <v>100</v>
      </c>
      <c r="D32" s="26">
        <f>'[1]1235-R11'!D102</f>
        <v>100</v>
      </c>
      <c r="E32" s="26">
        <f>'[1]1235-R11'!I102</f>
        <v>100</v>
      </c>
      <c r="F32" s="26">
        <f>'[1]1235-R11'!F102</f>
        <v>100</v>
      </c>
      <c r="G32" s="26">
        <f>'[1]1235-R11'!G102</f>
        <v>100.00000000000001</v>
      </c>
      <c r="H32" s="26">
        <f>'[1]1235-R11'!H102</f>
        <v>100</v>
      </c>
      <c r="I32" s="26"/>
      <c r="J32" s="31">
        <f t="shared" si="4"/>
        <v>100</v>
      </c>
      <c r="K32" s="31">
        <f t="shared" si="5"/>
        <v>1.0048591735576161E-14</v>
      </c>
      <c r="L32" s="31"/>
      <c r="M32" s="31">
        <f>AVERAGE(F32:H32)</f>
        <v>100</v>
      </c>
      <c r="N32" s="31">
        <f>STDEV(F32:H32)</f>
        <v>1.0048591735576161E-14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7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5.140625" style="18" customWidth="1"/>
    <col min="2" max="5" width="5.57421875" style="13" customWidth="1"/>
    <col min="6" max="6" width="3.57421875" style="13" customWidth="1"/>
    <col min="7" max="10" width="5.57421875" style="13" customWidth="1"/>
    <col min="11" max="11" width="3.57421875" style="13" customWidth="1"/>
    <col min="12" max="14" width="5.57421875" style="13" customWidth="1"/>
    <col min="15" max="15" width="3.57421875" style="13" customWidth="1"/>
    <col min="16" max="18" width="5.57421875" style="13" customWidth="1"/>
    <col min="19" max="19" width="3.57421875" style="13" customWidth="1"/>
    <col min="20" max="23" width="5.57421875" style="13" customWidth="1"/>
    <col min="24" max="24" width="3.57421875" style="13" customWidth="1"/>
    <col min="25" max="25" width="5.57421875" style="13" customWidth="1"/>
    <col min="26" max="26" width="2.57421875" style="13" customWidth="1"/>
    <col min="27" max="27" width="5.57421875" style="13" customWidth="1"/>
    <col min="28" max="28" width="2.57421875" style="13" customWidth="1"/>
    <col min="29" max="35" width="5.57421875" style="13" customWidth="1"/>
    <col min="36" max="37" width="5.57421875" style="14" customWidth="1"/>
    <col min="38" max="16384" width="5.57421875" style="13" customWidth="1"/>
  </cols>
  <sheetData>
    <row r="1" ht="15">
      <c r="A1" s="17" t="s">
        <v>103</v>
      </c>
    </row>
    <row r="2" spans="1:36" ht="12.75">
      <c r="A2" s="18" t="s">
        <v>84</v>
      </c>
      <c r="T2" s="13" t="s">
        <v>40</v>
      </c>
      <c r="AJ2" s="14" t="s">
        <v>40</v>
      </c>
    </row>
    <row r="3" ht="12.75">
      <c r="A3" s="19" t="s">
        <v>87</v>
      </c>
    </row>
    <row r="4" ht="12.75">
      <c r="A4" s="19"/>
    </row>
    <row r="5" spans="1:36" ht="12.75">
      <c r="A5" s="19"/>
      <c r="B5" s="13" t="s">
        <v>76</v>
      </c>
      <c r="T5" s="13" t="s">
        <v>77</v>
      </c>
      <c r="Y5" s="14" t="s">
        <v>78</v>
      </c>
      <c r="Z5" s="14"/>
      <c r="AA5" s="14"/>
      <c r="AB5" s="14"/>
      <c r="AJ5" s="14" t="s">
        <v>79</v>
      </c>
    </row>
    <row r="6" spans="1:36" ht="12.75">
      <c r="A6" s="19"/>
      <c r="Y6" s="13" t="s">
        <v>11</v>
      </c>
      <c r="AA6" s="14"/>
      <c r="AB6" s="14"/>
      <c r="AJ6" s="14" t="s">
        <v>11</v>
      </c>
    </row>
    <row r="7" spans="1:37" ht="12.75">
      <c r="A7" s="19" t="s">
        <v>38</v>
      </c>
      <c r="B7" s="13" t="s">
        <v>4</v>
      </c>
      <c r="C7" s="15" t="s">
        <v>66</v>
      </c>
      <c r="D7" s="13" t="s">
        <v>4</v>
      </c>
      <c r="E7" s="15" t="s">
        <v>66</v>
      </c>
      <c r="F7" s="15"/>
      <c r="G7" s="13" t="s">
        <v>1</v>
      </c>
      <c r="H7" s="15" t="s">
        <v>66</v>
      </c>
      <c r="I7" s="13" t="s">
        <v>4</v>
      </c>
      <c r="J7" s="15" t="s">
        <v>66</v>
      </c>
      <c r="K7" s="15"/>
      <c r="L7" s="13" t="s">
        <v>6</v>
      </c>
      <c r="M7" s="13" t="s">
        <v>3</v>
      </c>
      <c r="N7" s="15" t="s">
        <v>66</v>
      </c>
      <c r="O7" s="15"/>
      <c r="P7" s="13" t="s">
        <v>6</v>
      </c>
      <c r="Q7" s="13" t="s">
        <v>6</v>
      </c>
      <c r="R7" s="13" t="s">
        <v>6</v>
      </c>
      <c r="U7" s="15" t="s">
        <v>66</v>
      </c>
      <c r="W7" s="15" t="s">
        <v>66</v>
      </c>
      <c r="X7" s="15"/>
      <c r="Y7" s="14" t="s">
        <v>6</v>
      </c>
      <c r="Z7" s="14"/>
      <c r="AA7" s="14" t="s">
        <v>6</v>
      </c>
      <c r="AB7" s="14"/>
      <c r="AC7" s="13" t="s">
        <v>4</v>
      </c>
      <c r="AD7" s="15" t="s">
        <v>66</v>
      </c>
      <c r="AE7" s="15"/>
      <c r="AF7" s="13" t="s">
        <v>6</v>
      </c>
      <c r="AH7" s="13" t="s">
        <v>6</v>
      </c>
      <c r="AI7" s="15"/>
      <c r="AK7" s="15" t="s">
        <v>66</v>
      </c>
    </row>
    <row r="8" spans="1:28" ht="12.75">
      <c r="A8" s="19"/>
      <c r="B8" s="13" t="s">
        <v>7</v>
      </c>
      <c r="D8" s="13" t="s">
        <v>8</v>
      </c>
      <c r="G8" s="13" t="s">
        <v>7</v>
      </c>
      <c r="I8" s="13" t="s">
        <v>8</v>
      </c>
      <c r="L8" s="13" t="s">
        <v>7</v>
      </c>
      <c r="M8" s="13" t="s">
        <v>8</v>
      </c>
      <c r="P8" s="13" t="s">
        <v>7</v>
      </c>
      <c r="Q8" s="13" t="s">
        <v>10</v>
      </c>
      <c r="R8" s="13" t="s">
        <v>8</v>
      </c>
      <c r="T8" s="13" t="s">
        <v>8</v>
      </c>
      <c r="V8" s="13" t="s">
        <v>7</v>
      </c>
      <c r="AA8" s="14"/>
      <c r="AB8" s="14"/>
    </row>
    <row r="9" spans="1:28" ht="12.75">
      <c r="A9" s="19"/>
      <c r="Y9" s="14"/>
      <c r="Z9" s="14"/>
      <c r="AA9" s="14"/>
      <c r="AB9" s="14"/>
    </row>
    <row r="10" spans="1:37" ht="12.75">
      <c r="A10" s="19" t="s">
        <v>16</v>
      </c>
      <c r="B10" s="14">
        <v>48.8735</v>
      </c>
      <c r="C10" s="14">
        <v>0.22839549032301362</v>
      </c>
      <c r="D10" s="14">
        <v>47.278000000000006</v>
      </c>
      <c r="E10" s="14">
        <v>0.1781909088590117</v>
      </c>
      <c r="F10" s="14"/>
      <c r="G10" s="14">
        <v>47.554750000000006</v>
      </c>
      <c r="H10" s="14">
        <v>0.20168353923907648</v>
      </c>
      <c r="I10" s="14">
        <v>47.545500000000004</v>
      </c>
      <c r="J10" s="14">
        <v>0.160513239329344</v>
      </c>
      <c r="K10" s="14"/>
      <c r="L10" s="14">
        <v>49.743</v>
      </c>
      <c r="M10" s="14">
        <v>48.79633333333334</v>
      </c>
      <c r="N10" s="14">
        <v>0.159412462917218</v>
      </c>
      <c r="O10" s="14"/>
      <c r="P10" s="14">
        <v>51.679</v>
      </c>
      <c r="Q10" s="14">
        <v>47.582</v>
      </c>
      <c r="R10" s="14">
        <v>46.598</v>
      </c>
      <c r="S10" s="14"/>
      <c r="T10" s="14">
        <f>AVERAGE(D10,I10,M10,R10)</f>
        <v>47.55445833333334</v>
      </c>
      <c r="U10" s="14">
        <f>STDEV(D10,I10,M10,R10)</f>
        <v>0.9189805077425977</v>
      </c>
      <c r="V10" s="14">
        <f>AVERAGE(B10,G10,L10,P10)</f>
        <v>49.462562500000004</v>
      </c>
      <c r="W10" s="14">
        <f>STDEV(B10,G10,L10,P10)</f>
        <v>1.7299309761639223</v>
      </c>
      <c r="Y10" s="14">
        <v>51.428</v>
      </c>
      <c r="Z10" s="14"/>
      <c r="AA10" s="14">
        <v>51.428</v>
      </c>
      <c r="AB10" s="14"/>
      <c r="AC10" s="14">
        <v>53.335499999999996</v>
      </c>
      <c r="AD10" s="14">
        <v>0.37405948724740185</v>
      </c>
      <c r="AE10" s="14"/>
      <c r="AF10" s="14">
        <v>51.283</v>
      </c>
      <c r="AG10" s="14"/>
      <c r="AH10" s="14">
        <v>50.626</v>
      </c>
      <c r="AJ10" s="14">
        <f aca="true" t="shared" si="0" ref="AJ10:AJ37">AVERAGE(Y10:AC10,AF10:AH10)</f>
        <v>51.620099999999994</v>
      </c>
      <c r="AK10" s="14">
        <f aca="true" t="shared" si="1" ref="AK10:AK37">STDEV(Y10:AC10,AF10:AH10)</f>
        <v>1.0146764508949868</v>
      </c>
    </row>
    <row r="11" spans="1:37" ht="12.75">
      <c r="A11" s="19" t="s">
        <v>19</v>
      </c>
      <c r="B11" s="14">
        <v>0.017</v>
      </c>
      <c r="C11" s="14">
        <v>0.014142135623730945</v>
      </c>
      <c r="D11" s="14">
        <v>0.0145</v>
      </c>
      <c r="E11" s="14">
        <v>0.0035355339059327385</v>
      </c>
      <c r="F11" s="14"/>
      <c r="G11" s="14">
        <v>0.008</v>
      </c>
      <c r="H11" s="14">
        <v>0.009797958971132713</v>
      </c>
      <c r="I11" s="14">
        <v>0</v>
      </c>
      <c r="J11" s="14">
        <v>0</v>
      </c>
      <c r="K11" s="14"/>
      <c r="L11" s="14">
        <v>0.023</v>
      </c>
      <c r="M11" s="14">
        <v>0.007666666666666666</v>
      </c>
      <c r="N11" s="14">
        <v>0.007505553499465134</v>
      </c>
      <c r="O11" s="14"/>
      <c r="P11" s="14">
        <v>0.037</v>
      </c>
      <c r="Q11" s="14">
        <v>0</v>
      </c>
      <c r="R11" s="14">
        <v>0</v>
      </c>
      <c r="S11" s="14"/>
      <c r="T11" s="14">
        <f aca="true" t="shared" si="2" ref="T11:T20">AVERAGE(D11,I11,M11,R11)</f>
        <v>0.005541666666666667</v>
      </c>
      <c r="U11" s="14">
        <f aca="true" t="shared" si="3" ref="U11:U20">STDEV(D11,I11,M11,R11)</f>
        <v>0.006980627956471156</v>
      </c>
      <c r="V11" s="14">
        <f aca="true" t="shared" si="4" ref="V11:V20">AVERAGE(B11,G11,L11,P11)</f>
        <v>0.021249999999999998</v>
      </c>
      <c r="W11" s="14">
        <f aca="true" t="shared" si="5" ref="W11:W20">STDEV(B11,G11,L11,P11)</f>
        <v>0.012175795661885919</v>
      </c>
      <c r="Y11" s="14">
        <v>0.017</v>
      </c>
      <c r="Z11" s="14"/>
      <c r="AA11" s="14">
        <v>0.035</v>
      </c>
      <c r="AB11" s="14"/>
      <c r="AC11" s="14">
        <v>0.0795</v>
      </c>
      <c r="AD11" s="14">
        <v>0.024748737341529166</v>
      </c>
      <c r="AE11" s="14"/>
      <c r="AF11" s="14">
        <v>0.053</v>
      </c>
      <c r="AG11" s="14"/>
      <c r="AH11" s="14">
        <v>0.052</v>
      </c>
      <c r="AJ11" s="14">
        <f t="shared" si="0"/>
        <v>0.047299999999999995</v>
      </c>
      <c r="AK11" s="14">
        <f t="shared" si="1"/>
        <v>0.02324220299369232</v>
      </c>
    </row>
    <row r="12" spans="1:37" ht="13.5" customHeight="1">
      <c r="A12" s="19" t="s">
        <v>15</v>
      </c>
      <c r="B12" s="14">
        <v>31.9315</v>
      </c>
      <c r="C12" s="14">
        <v>0.6710443353459681</v>
      </c>
      <c r="D12" s="14">
        <v>33.082</v>
      </c>
      <c r="E12" s="14">
        <v>0.37193816690378617</v>
      </c>
      <c r="F12" s="14"/>
      <c r="G12" s="14">
        <v>33.10424999999999</v>
      </c>
      <c r="H12" s="14">
        <v>0.27188891726964454</v>
      </c>
      <c r="I12" s="14">
        <v>32.9925</v>
      </c>
      <c r="J12" s="14">
        <v>0.084145706961199</v>
      </c>
      <c r="K12" s="14"/>
      <c r="L12" s="14">
        <v>31.429</v>
      </c>
      <c r="M12" s="14">
        <v>32.333666666666666</v>
      </c>
      <c r="N12" s="14">
        <v>0.13950029868546246</v>
      </c>
      <c r="O12" s="14"/>
      <c r="P12" s="14">
        <v>30.505</v>
      </c>
      <c r="Q12" s="14">
        <v>33.124</v>
      </c>
      <c r="R12" s="14">
        <v>33.687</v>
      </c>
      <c r="S12" s="14"/>
      <c r="T12" s="14">
        <f t="shared" si="2"/>
        <v>33.02379166666667</v>
      </c>
      <c r="U12" s="14">
        <f t="shared" si="3"/>
        <v>0.5539209292249098</v>
      </c>
      <c r="V12" s="14">
        <f t="shared" si="4"/>
        <v>31.742437499999998</v>
      </c>
      <c r="W12" s="14">
        <f t="shared" si="5"/>
        <v>1.0831701231224289</v>
      </c>
      <c r="Y12" s="14">
        <v>30.059</v>
      </c>
      <c r="Z12" s="14"/>
      <c r="AA12" s="14">
        <v>29.339</v>
      </c>
      <c r="AB12" s="14"/>
      <c r="AC12" s="14">
        <v>28.3945</v>
      </c>
      <c r="AD12" s="14">
        <v>0.8365073221436568</v>
      </c>
      <c r="AE12" s="14"/>
      <c r="AF12" s="14">
        <v>29.796</v>
      </c>
      <c r="AG12" s="14"/>
      <c r="AH12" s="14">
        <v>31</v>
      </c>
      <c r="AJ12" s="14">
        <f t="shared" si="0"/>
        <v>29.717699999999997</v>
      </c>
      <c r="AK12" s="14">
        <f t="shared" si="1"/>
        <v>0.9567107452099919</v>
      </c>
    </row>
    <row r="13" spans="1:37" ht="12.75">
      <c r="A13" s="19" t="s">
        <v>21</v>
      </c>
      <c r="B13" s="14">
        <v>0.832</v>
      </c>
      <c r="C13" s="14">
        <v>0.02545584412271573</v>
      </c>
      <c r="D13" s="14">
        <v>0.6930000000000001</v>
      </c>
      <c r="E13" s="14">
        <v>0.05939696961966885</v>
      </c>
      <c r="F13" s="14"/>
      <c r="G13" s="14">
        <v>0.65875</v>
      </c>
      <c r="H13" s="14">
        <v>0.058076816946753596</v>
      </c>
      <c r="I13" s="14">
        <v>0.6475</v>
      </c>
      <c r="J13" s="14">
        <v>0.019091883092036802</v>
      </c>
      <c r="K13" s="14"/>
      <c r="L13" s="14">
        <v>0.731</v>
      </c>
      <c r="M13" s="14">
        <v>0.7436666666666666</v>
      </c>
      <c r="N13" s="14">
        <v>0.040463975747983286</v>
      </c>
      <c r="O13" s="14"/>
      <c r="P13" s="14">
        <v>0.928</v>
      </c>
      <c r="Q13" s="14">
        <v>0.759</v>
      </c>
      <c r="R13" s="14">
        <v>0.7</v>
      </c>
      <c r="S13" s="14"/>
      <c r="T13" s="14">
        <f t="shared" si="2"/>
        <v>0.6960416666666667</v>
      </c>
      <c r="U13" s="14">
        <f t="shared" si="3"/>
        <v>0.0393673052446086</v>
      </c>
      <c r="V13" s="14">
        <f t="shared" si="4"/>
        <v>0.7874374999999999</v>
      </c>
      <c r="W13" s="14">
        <f t="shared" si="5"/>
        <v>0.11760002391581519</v>
      </c>
      <c r="Y13" s="14">
        <v>1.119</v>
      </c>
      <c r="Z13" s="14"/>
      <c r="AA13" s="14">
        <v>1.119</v>
      </c>
      <c r="AB13" s="14"/>
      <c r="AC13" s="14">
        <v>1.674</v>
      </c>
      <c r="AD13" s="14">
        <v>0.526087445202791</v>
      </c>
      <c r="AE13" s="14"/>
      <c r="AF13" s="14">
        <v>1.099</v>
      </c>
      <c r="AG13" s="14"/>
      <c r="AH13" s="14">
        <v>1.082</v>
      </c>
      <c r="AJ13" s="14">
        <f t="shared" si="0"/>
        <v>1.2186</v>
      </c>
      <c r="AK13" s="14">
        <f t="shared" si="1"/>
        <v>0.25504568218262424</v>
      </c>
    </row>
    <row r="14" spans="1:37" ht="12.75">
      <c r="A14" s="19" t="s">
        <v>14</v>
      </c>
      <c r="B14" s="14">
        <v>0.121</v>
      </c>
      <c r="C14" s="14">
        <v>0.021213203435596486</v>
      </c>
      <c r="D14" s="14">
        <v>0.1085</v>
      </c>
      <c r="E14" s="14">
        <v>0.00777817459305203</v>
      </c>
      <c r="F14" s="14"/>
      <c r="G14" s="14">
        <v>0.1135</v>
      </c>
      <c r="H14" s="14">
        <v>0.01144552314225946</v>
      </c>
      <c r="I14" s="14">
        <v>0.1125</v>
      </c>
      <c r="J14" s="14">
        <v>0.004949747468305837</v>
      </c>
      <c r="K14" s="14"/>
      <c r="L14" s="14">
        <v>0.118</v>
      </c>
      <c r="M14" s="14">
        <v>0.12766666666666668</v>
      </c>
      <c r="N14" s="14">
        <v>0.014571661996262756</v>
      </c>
      <c r="O14" s="14"/>
      <c r="P14" s="14">
        <v>0.041</v>
      </c>
      <c r="Q14" s="14">
        <v>0.078</v>
      </c>
      <c r="R14" s="14">
        <v>0.134</v>
      </c>
      <c r="S14" s="14"/>
      <c r="T14" s="14">
        <f t="shared" si="2"/>
        <v>0.12066666666666667</v>
      </c>
      <c r="U14" s="14">
        <f t="shared" si="3"/>
        <v>0.012131226923385195</v>
      </c>
      <c r="V14" s="14">
        <f t="shared" si="4"/>
        <v>0.09837499999999999</v>
      </c>
      <c r="W14" s="14">
        <f t="shared" si="5"/>
        <v>0.038373982071189895</v>
      </c>
      <c r="Y14" s="14">
        <v>0.063</v>
      </c>
      <c r="Z14" s="14"/>
      <c r="AA14" s="14">
        <v>0.063</v>
      </c>
      <c r="AB14" s="14"/>
      <c r="AC14" s="14">
        <v>0.3035</v>
      </c>
      <c r="AD14" s="14">
        <v>0.41224325343175716</v>
      </c>
      <c r="AE14" s="14"/>
      <c r="AF14" s="14">
        <v>0.156</v>
      </c>
      <c r="AG14" s="14"/>
      <c r="AH14" s="14">
        <v>0.109</v>
      </c>
      <c r="AJ14" s="14">
        <f t="shared" si="0"/>
        <v>0.1389</v>
      </c>
      <c r="AK14" s="14">
        <f t="shared" si="1"/>
        <v>0.0997511904690866</v>
      </c>
    </row>
    <row r="15" spans="1:37" ht="12.75">
      <c r="A15" s="19" t="s">
        <v>20</v>
      </c>
      <c r="B15" s="14">
        <v>0</v>
      </c>
      <c r="C15" s="14">
        <v>0</v>
      </c>
      <c r="D15" s="14">
        <v>0.0025</v>
      </c>
      <c r="E15" s="14">
        <v>0.0035355339059327377</v>
      </c>
      <c r="F15" s="14"/>
      <c r="G15" s="14">
        <v>0.00625</v>
      </c>
      <c r="H15" s="14">
        <v>0.008958236433584458</v>
      </c>
      <c r="I15" s="14">
        <v>0.0095</v>
      </c>
      <c r="J15" s="14">
        <v>0.013435028842544402</v>
      </c>
      <c r="K15" s="14"/>
      <c r="L15" s="14">
        <v>0</v>
      </c>
      <c r="M15" s="14">
        <v>0</v>
      </c>
      <c r="N15" s="14">
        <v>0</v>
      </c>
      <c r="O15" s="14"/>
      <c r="P15" s="14">
        <v>0</v>
      </c>
      <c r="Q15" s="14">
        <v>0.028</v>
      </c>
      <c r="R15" s="14">
        <v>0.009</v>
      </c>
      <c r="S15" s="14"/>
      <c r="T15" s="14">
        <f t="shared" si="2"/>
        <v>0.0052499999999999995</v>
      </c>
      <c r="U15" s="14">
        <f t="shared" si="3"/>
        <v>0.00473462423711393</v>
      </c>
      <c r="V15" s="14">
        <f t="shared" si="4"/>
        <v>0.0015625</v>
      </c>
      <c r="W15" s="14">
        <f t="shared" si="5"/>
        <v>0.003125</v>
      </c>
      <c r="Y15" s="14">
        <v>0.005</v>
      </c>
      <c r="Z15" s="14"/>
      <c r="AA15" s="14">
        <v>0</v>
      </c>
      <c r="AB15" s="14"/>
      <c r="AC15" s="14">
        <v>0.007</v>
      </c>
      <c r="AD15" s="14">
        <v>0.009899494936611667</v>
      </c>
      <c r="AE15" s="14"/>
      <c r="AF15" s="14">
        <v>0</v>
      </c>
      <c r="AG15" s="14"/>
      <c r="AH15" s="14">
        <v>0.006</v>
      </c>
      <c r="AJ15" s="14">
        <f t="shared" si="0"/>
        <v>0.0036000000000000003</v>
      </c>
      <c r="AK15" s="14">
        <f t="shared" si="1"/>
        <v>0.003361547262794322</v>
      </c>
    </row>
    <row r="16" spans="1:37" ht="12.75">
      <c r="A16" s="19" t="s">
        <v>18</v>
      </c>
      <c r="B16" s="14">
        <v>15.6715</v>
      </c>
      <c r="C16" s="14">
        <v>0.33163308037649986</v>
      </c>
      <c r="D16" s="14">
        <v>16.8975</v>
      </c>
      <c r="E16" s="14">
        <v>0.33163308037649986</v>
      </c>
      <c r="F16" s="14"/>
      <c r="G16" s="14">
        <v>16.916</v>
      </c>
      <c r="H16" s="14">
        <v>0.14501724035449717</v>
      </c>
      <c r="I16" s="14">
        <v>16.8255</v>
      </c>
      <c r="J16" s="14">
        <v>0.0473761543394988</v>
      </c>
      <c r="K16" s="14"/>
      <c r="L16" s="14">
        <v>15.078</v>
      </c>
      <c r="M16" s="14">
        <v>16.331</v>
      </c>
      <c r="N16" s="14">
        <v>0.1402105559506491</v>
      </c>
      <c r="O16" s="14"/>
      <c r="P16" s="14">
        <v>13.769</v>
      </c>
      <c r="Q16" s="14">
        <v>17.218</v>
      </c>
      <c r="R16" s="14">
        <v>17.687</v>
      </c>
      <c r="S16" s="14"/>
      <c r="T16" s="14">
        <f t="shared" si="2"/>
        <v>16.93525</v>
      </c>
      <c r="U16" s="14">
        <f t="shared" si="3"/>
        <v>0.5608672599941629</v>
      </c>
      <c r="V16" s="14">
        <f t="shared" si="4"/>
        <v>15.358624999999998</v>
      </c>
      <c r="W16" s="14">
        <f t="shared" si="5"/>
        <v>1.3075378499939418</v>
      </c>
      <c r="Y16" s="14">
        <v>13.545</v>
      </c>
      <c r="Z16" s="14"/>
      <c r="AA16" s="14">
        <v>13.545</v>
      </c>
      <c r="AB16" s="14"/>
      <c r="AC16" s="14">
        <v>12.127</v>
      </c>
      <c r="AD16" s="14">
        <v>0.2899137802864683</v>
      </c>
      <c r="AE16" s="14"/>
      <c r="AF16" s="14">
        <v>13.722</v>
      </c>
      <c r="AG16" s="14"/>
      <c r="AH16" s="14">
        <v>14.542</v>
      </c>
      <c r="AJ16" s="14">
        <f t="shared" si="0"/>
        <v>13.496199999999998</v>
      </c>
      <c r="AK16" s="14">
        <f t="shared" si="1"/>
        <v>0.8695048591008755</v>
      </c>
    </row>
    <row r="17" spans="1:37" ht="12.75">
      <c r="A17" s="19" t="s">
        <v>13</v>
      </c>
      <c r="B17" s="14">
        <v>2.9405</v>
      </c>
      <c r="C17" s="14">
        <v>0.2128391411371502</v>
      </c>
      <c r="D17" s="14">
        <v>2.2005</v>
      </c>
      <c r="E17" s="14">
        <v>0.22556706319850842</v>
      </c>
      <c r="F17" s="14"/>
      <c r="G17" s="14">
        <v>2.1945</v>
      </c>
      <c r="H17" s="14">
        <v>0.13505739520663426</v>
      </c>
      <c r="I17" s="14">
        <v>2.2195</v>
      </c>
      <c r="J17" s="14">
        <v>0.1378858223313852</v>
      </c>
      <c r="K17" s="14"/>
      <c r="L17" s="14">
        <v>3.197</v>
      </c>
      <c r="M17" s="14">
        <v>2.6106666666666665</v>
      </c>
      <c r="N17" s="14">
        <v>0.04907477288111817</v>
      </c>
      <c r="O17" s="14"/>
      <c r="P17" s="14">
        <v>4.069</v>
      </c>
      <c r="Q17" s="14">
        <v>2.265</v>
      </c>
      <c r="R17" s="14">
        <v>1.789</v>
      </c>
      <c r="S17" s="14"/>
      <c r="T17" s="14">
        <f t="shared" si="2"/>
        <v>2.2049166666666666</v>
      </c>
      <c r="U17" s="14">
        <f t="shared" si="3"/>
        <v>0.33558501986166633</v>
      </c>
      <c r="V17" s="14">
        <f t="shared" si="4"/>
        <v>3.10025</v>
      </c>
      <c r="W17" s="14">
        <f t="shared" si="5"/>
        <v>0.7732486124569955</v>
      </c>
      <c r="Y17" s="14">
        <v>4.034</v>
      </c>
      <c r="Z17" s="14"/>
      <c r="AA17" s="14">
        <v>4.832</v>
      </c>
      <c r="AB17" s="14"/>
      <c r="AC17" s="14">
        <v>4.8775</v>
      </c>
      <c r="AD17" s="14">
        <v>0.20152543263818792</v>
      </c>
      <c r="AE17" s="14"/>
      <c r="AF17" s="14">
        <v>3.964</v>
      </c>
      <c r="AG17" s="14"/>
      <c r="AH17" s="14">
        <v>3.615</v>
      </c>
      <c r="AJ17" s="14">
        <f t="shared" si="0"/>
        <v>4.2645</v>
      </c>
      <c r="AK17" s="14">
        <f t="shared" si="1"/>
        <v>0.5619399434103305</v>
      </c>
    </row>
    <row r="18" spans="1:37" ht="12.75">
      <c r="A18" s="19" t="s">
        <v>17</v>
      </c>
      <c r="B18" s="14">
        <v>0.046</v>
      </c>
      <c r="C18" s="14">
        <v>0.0014142135623730963</v>
      </c>
      <c r="D18" s="14">
        <v>0.03949999999999999</v>
      </c>
      <c r="E18" s="14">
        <v>0.004949747468305832</v>
      </c>
      <c r="F18" s="14"/>
      <c r="G18" s="14">
        <v>0.028500000000000004</v>
      </c>
      <c r="H18" s="14">
        <v>0.008504900548115368</v>
      </c>
      <c r="I18" s="14">
        <v>0.0245</v>
      </c>
      <c r="J18" s="14">
        <v>0.006363961030678924</v>
      </c>
      <c r="K18" s="14"/>
      <c r="L18" s="14">
        <v>0.052</v>
      </c>
      <c r="M18" s="14">
        <v>0.032</v>
      </c>
      <c r="N18" s="14">
        <v>0.006244997998398396</v>
      </c>
      <c r="O18" s="14"/>
      <c r="P18" s="14">
        <v>0.063</v>
      </c>
      <c r="Q18" s="14">
        <v>0.027</v>
      </c>
      <c r="R18" s="14">
        <v>0.029</v>
      </c>
      <c r="S18" s="14"/>
      <c r="T18" s="14">
        <f>AVERAGE(D18,I18,M18,R18)</f>
        <v>0.03125</v>
      </c>
      <c r="U18" s="14">
        <f>STDEV(D18,I18,M18,R18)</f>
        <v>0.006304760106459234</v>
      </c>
      <c r="V18" s="14">
        <f>AVERAGE(B18,G18,L18,P18)</f>
        <v>0.047375</v>
      </c>
      <c r="W18" s="14">
        <f>STDEV(B18,G18,L18,P18)</f>
        <v>0.014418593320200611</v>
      </c>
      <c r="Y18" s="14">
        <v>0.078</v>
      </c>
      <c r="Z18" s="14"/>
      <c r="AA18" s="14">
        <v>0.077</v>
      </c>
      <c r="AB18" s="14"/>
      <c r="AC18" s="14">
        <v>0.0835</v>
      </c>
      <c r="AD18" s="14">
        <v>0.0007071067811865482</v>
      </c>
      <c r="AE18" s="14"/>
      <c r="AF18" s="14">
        <v>0.077</v>
      </c>
      <c r="AG18" s="14"/>
      <c r="AH18" s="14">
        <v>0.043</v>
      </c>
      <c r="AJ18" s="14">
        <f>AVERAGE(Y18:AC18,AF18:AH18)</f>
        <v>0.0717</v>
      </c>
      <c r="AK18" s="14">
        <f>STDEV(Y18:AC18,AF18:AH18)</f>
        <v>0.01626960356001342</v>
      </c>
    </row>
    <row r="19" spans="1:34" ht="12.75">
      <c r="A19" s="1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7" ht="12.75">
      <c r="A20" s="19" t="s">
        <v>22</v>
      </c>
      <c r="B20" s="14">
        <v>100.45150000000001</v>
      </c>
      <c r="C20" s="14">
        <v>0.502752921419587</v>
      </c>
      <c r="D20" s="14">
        <v>100.37</v>
      </c>
      <c r="E20" s="14">
        <v>0.24890158697766745</v>
      </c>
      <c r="F20" s="14"/>
      <c r="G20" s="14">
        <v>100.623</v>
      </c>
      <c r="H20" s="14">
        <v>0.30440214629116236</v>
      </c>
      <c r="I20" s="14">
        <v>100.3945</v>
      </c>
      <c r="J20" s="14">
        <v>0.25809397513308624</v>
      </c>
      <c r="K20" s="14"/>
      <c r="L20" s="14">
        <v>100.406</v>
      </c>
      <c r="M20" s="14">
        <v>101.02166666666666</v>
      </c>
      <c r="N20" s="14">
        <v>0.1649616116959736</v>
      </c>
      <c r="O20" s="14"/>
      <c r="P20" s="14">
        <v>101.135</v>
      </c>
      <c r="Q20" s="14">
        <v>101.111</v>
      </c>
      <c r="R20" s="14">
        <v>100.666</v>
      </c>
      <c r="S20" s="14"/>
      <c r="T20" s="14">
        <f t="shared" si="2"/>
        <v>100.61304166666666</v>
      </c>
      <c r="U20" s="14">
        <f t="shared" si="3"/>
        <v>0.3036492974359267</v>
      </c>
      <c r="V20" s="14">
        <f t="shared" si="4"/>
        <v>100.653875</v>
      </c>
      <c r="W20" s="14">
        <f t="shared" si="5"/>
        <v>0.33408191984859253</v>
      </c>
      <c r="Y20" s="14">
        <v>100.379</v>
      </c>
      <c r="Z20" s="14"/>
      <c r="AA20" s="14">
        <v>100.379</v>
      </c>
      <c r="AB20" s="14"/>
      <c r="AC20" s="14">
        <v>100.9125</v>
      </c>
      <c r="AD20" s="14">
        <v>0.14212846301850143</v>
      </c>
      <c r="AE20" s="14"/>
      <c r="AF20" s="14">
        <v>100.199</v>
      </c>
      <c r="AG20" s="14"/>
      <c r="AH20" s="14">
        <v>101.119</v>
      </c>
      <c r="AJ20" s="14">
        <f t="shared" si="0"/>
        <v>100.5977</v>
      </c>
      <c r="AK20" s="14">
        <f t="shared" si="1"/>
        <v>0.3954345078491494</v>
      </c>
    </row>
    <row r="21" spans="1:34" ht="12.75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7" ht="12.75">
      <c r="A22" s="19" t="s">
        <v>26</v>
      </c>
      <c r="B22" s="14">
        <v>2.2223853865736247</v>
      </c>
      <c r="C22" s="14">
        <v>0.01934159582540638</v>
      </c>
      <c r="D22" s="14">
        <v>2.159158145194438</v>
      </c>
      <c r="E22" s="14">
        <v>0.010755883601968184</v>
      </c>
      <c r="F22" s="14"/>
      <c r="G22" s="14">
        <v>2.1663374679660254</v>
      </c>
      <c r="H22" s="14">
        <v>0.009806616843166907</v>
      </c>
      <c r="I22" s="14">
        <v>2.1706418664031206</v>
      </c>
      <c r="J22" s="14">
        <v>0.0002801798853715893</v>
      </c>
      <c r="K22" s="14"/>
      <c r="L22" s="14">
        <v>2.2603182137587425</v>
      </c>
      <c r="M22" s="14">
        <v>2.2109964389234573</v>
      </c>
      <c r="N22" s="14">
        <v>0.008136681225403779</v>
      </c>
      <c r="O22" s="14"/>
      <c r="P22" s="14">
        <v>2.32263804715336</v>
      </c>
      <c r="Q22" s="14">
        <v>2.1571029094673717</v>
      </c>
      <c r="R22" s="14">
        <v>2.1263650224189017</v>
      </c>
      <c r="S22" s="14"/>
      <c r="T22" s="14">
        <f aca="true" t="shared" si="6" ref="T22:T29">AVERAGE(D22,I22,M22,R22)</f>
        <v>2.1667903682349796</v>
      </c>
      <c r="U22" s="14">
        <f aca="true" t="shared" si="7" ref="U22:U29">STDEV(D22,I22,M22,R22)</f>
        <v>0.034935512670938654</v>
      </c>
      <c r="V22" s="14">
        <f aca="true" t="shared" si="8" ref="V22:V29">AVERAGE(B22,G22,L22,P22)</f>
        <v>2.2429197788629383</v>
      </c>
      <c r="W22" s="14">
        <f aca="true" t="shared" si="9" ref="W22:W29">STDEV(B22,G22,L22,P22)</f>
        <v>0.06568667912915513</v>
      </c>
      <c r="Y22" s="14">
        <v>2.3301132176985204</v>
      </c>
      <c r="Z22" s="14"/>
      <c r="AA22" s="14">
        <v>2.3708089238887733</v>
      </c>
      <c r="AB22" s="14"/>
      <c r="AC22" s="14">
        <v>2.3960902823938293</v>
      </c>
      <c r="AD22" s="14">
        <v>0.00920137709395242</v>
      </c>
      <c r="AE22" s="14"/>
      <c r="AF22" s="14">
        <v>2.328661597049198</v>
      </c>
      <c r="AG22" s="14"/>
      <c r="AH22" s="14">
        <v>2.2815103712849782</v>
      </c>
      <c r="AJ22" s="14">
        <f t="shared" si="0"/>
        <v>2.34143687846306</v>
      </c>
      <c r="AK22" s="14">
        <f t="shared" si="1"/>
        <v>0.04396683689040074</v>
      </c>
    </row>
    <row r="23" spans="1:37" ht="12.75">
      <c r="A23" s="19" t="s">
        <v>29</v>
      </c>
      <c r="B23" s="14">
        <v>0.000582289402834631</v>
      </c>
      <c r="C23" s="14">
        <v>0.0004859329870539276</v>
      </c>
      <c r="D23" s="14">
        <v>0.0004979077788164822</v>
      </c>
      <c r="E23" s="14">
        <v>0.00012081895009334778</v>
      </c>
      <c r="F23" s="14"/>
      <c r="G23" s="14">
        <v>0.00027347288511997013</v>
      </c>
      <c r="H23" s="14">
        <v>0.000334960152789731</v>
      </c>
      <c r="I23" s="14">
        <v>0</v>
      </c>
      <c r="J23" s="14">
        <v>0</v>
      </c>
      <c r="K23" s="14"/>
      <c r="L23" s="14">
        <v>0.0007859342149166125</v>
      </c>
      <c r="M23" s="14">
        <v>0.0002610916914053001</v>
      </c>
      <c r="N23" s="14">
        <v>0.0002554069412534188</v>
      </c>
      <c r="O23" s="14"/>
      <c r="P23" s="14">
        <v>0.0012505178861369484</v>
      </c>
      <c r="Q23" s="14">
        <v>0</v>
      </c>
      <c r="R23" s="14">
        <v>0</v>
      </c>
      <c r="S23" s="14"/>
      <c r="T23" s="14">
        <f t="shared" si="6"/>
        <v>0.00018974986755544558</v>
      </c>
      <c r="U23" s="14">
        <f t="shared" si="7"/>
        <v>0.00023948624078612318</v>
      </c>
      <c r="V23" s="14">
        <f t="shared" si="8"/>
        <v>0.0007230535972520406</v>
      </c>
      <c r="W23" s="14">
        <f t="shared" si="9"/>
        <v>0.00040992272575771376</v>
      </c>
      <c r="Y23" s="14">
        <v>0.0005792246806293668</v>
      </c>
      <c r="Z23" s="14"/>
      <c r="AA23" s="14">
        <v>0.0005792246806293668</v>
      </c>
      <c r="AB23" s="14"/>
      <c r="AC23" s="14">
        <v>0.002687162748351036</v>
      </c>
      <c r="AD23" s="14">
        <v>0.000844636607279815</v>
      </c>
      <c r="AE23" s="14"/>
      <c r="AF23" s="14">
        <v>0.0018097958036033773</v>
      </c>
      <c r="AG23" s="14"/>
      <c r="AH23" s="14">
        <v>0.0017622719366813052</v>
      </c>
      <c r="AJ23" s="14">
        <f t="shared" si="0"/>
        <v>0.0014835359699788904</v>
      </c>
      <c r="AK23" s="14">
        <f t="shared" si="1"/>
        <v>0.0009039378374471765</v>
      </c>
    </row>
    <row r="24" spans="1:37" ht="12.75">
      <c r="A24" s="19" t="s">
        <v>25</v>
      </c>
      <c r="B24" s="14">
        <v>1.7111910260685375</v>
      </c>
      <c r="C24" s="14">
        <v>0.02906607877977016</v>
      </c>
      <c r="D24" s="14">
        <v>1.7806103113118443</v>
      </c>
      <c r="E24" s="14">
        <v>0.017860338708266886</v>
      </c>
      <c r="F24" s="14"/>
      <c r="G24" s="14">
        <v>1.7773395044152356</v>
      </c>
      <c r="H24" s="14">
        <v>0.01397969816081852</v>
      </c>
      <c r="I24" s="14">
        <v>1.7752283100297035</v>
      </c>
      <c r="J24" s="14">
        <v>0.010749878958478797</v>
      </c>
      <c r="K24" s="14"/>
      <c r="L24" s="14">
        <v>1.6831541655073863</v>
      </c>
      <c r="M24" s="14">
        <v>1.7266738774253028</v>
      </c>
      <c r="N24" s="14">
        <v>0.006249246566504075</v>
      </c>
      <c r="O24" s="14"/>
      <c r="P24" s="14">
        <v>1.615824491499183</v>
      </c>
      <c r="Q24" s="14">
        <v>1.7698101055621744</v>
      </c>
      <c r="R24" s="14">
        <v>1.8117096680990574</v>
      </c>
      <c r="S24" s="14"/>
      <c r="T24" s="14">
        <f t="shared" si="6"/>
        <v>1.773555541716477</v>
      </c>
      <c r="U24" s="14">
        <f t="shared" si="7"/>
        <v>0.03514823719904852</v>
      </c>
      <c r="V24" s="14">
        <f t="shared" si="8"/>
        <v>1.6968772968725858</v>
      </c>
      <c r="W24" s="14">
        <f t="shared" si="9"/>
        <v>0.06692516038953476</v>
      </c>
      <c r="Y24" s="14">
        <v>1.6051204921503042</v>
      </c>
      <c r="Z24" s="14"/>
      <c r="AA24" s="14">
        <v>1.6051204921503042</v>
      </c>
      <c r="AB24" s="14"/>
      <c r="AC24" s="14">
        <v>1.5033541048112609</v>
      </c>
      <c r="AD24" s="14">
        <v>0.03952048387624775</v>
      </c>
      <c r="AE24" s="14"/>
      <c r="AF24" s="14">
        <v>1.5945812252495632</v>
      </c>
      <c r="AG24" s="14"/>
      <c r="AH24" s="14">
        <v>1.6465171135589904</v>
      </c>
      <c r="AJ24" s="14">
        <f t="shared" si="0"/>
        <v>1.5909386855840846</v>
      </c>
      <c r="AK24" s="14">
        <f t="shared" si="1"/>
        <v>0.052857203424626686</v>
      </c>
    </row>
    <row r="25" spans="1:37" ht="12.75">
      <c r="A25" s="19" t="s">
        <v>31</v>
      </c>
      <c r="B25" s="14">
        <v>0.03164083497201203</v>
      </c>
      <c r="C25" s="14">
        <v>0.0010955258169448607</v>
      </c>
      <c r="D25" s="14">
        <v>0.026468916226643015</v>
      </c>
      <c r="E25" s="14">
        <v>0.0023006232053445013</v>
      </c>
      <c r="F25" s="14"/>
      <c r="G25" s="14">
        <v>0.02509498662792855</v>
      </c>
      <c r="H25" s="14">
        <v>0.0021898286653211493</v>
      </c>
      <c r="I25" s="14">
        <v>0.024720351979310315</v>
      </c>
      <c r="J25" s="14">
        <v>0.0006422794356150123</v>
      </c>
      <c r="K25" s="14"/>
      <c r="L25" s="14">
        <v>0.027778640130176113</v>
      </c>
      <c r="M25" s="14">
        <v>0.028179357074332015</v>
      </c>
      <c r="N25" s="14">
        <v>0.0015271120404147043</v>
      </c>
      <c r="O25" s="14"/>
      <c r="P25" s="14">
        <v>0.03487959269198296</v>
      </c>
      <c r="Q25" s="14">
        <v>0.028775702963986093</v>
      </c>
      <c r="R25" s="14">
        <v>0.026713117641023965</v>
      </c>
      <c r="S25" s="14"/>
      <c r="T25" s="14">
        <f t="shared" si="6"/>
        <v>0.02652043573032733</v>
      </c>
      <c r="U25" s="14">
        <f t="shared" si="7"/>
        <v>0.0014179917858529578</v>
      </c>
      <c r="V25" s="14">
        <f t="shared" si="8"/>
        <v>0.029848513605524915</v>
      </c>
      <c r="W25" s="14">
        <f t="shared" si="9"/>
        <v>0.004297463111559761</v>
      </c>
      <c r="Y25" s="14">
        <v>0.04239976687626196</v>
      </c>
      <c r="Z25" s="14"/>
      <c r="AA25" s="14">
        <v>0.04173667320058217</v>
      </c>
      <c r="AB25" s="14"/>
      <c r="AC25" s="14">
        <v>0.06292447228853448</v>
      </c>
      <c r="AD25" s="14">
        <v>0.01996497141306816</v>
      </c>
      <c r="AE25" s="14"/>
      <c r="AF25" s="14">
        <v>0.041733676427764745</v>
      </c>
      <c r="AG25" s="14"/>
      <c r="AH25" s="14">
        <v>0.04077857893894321</v>
      </c>
      <c r="AJ25" s="14">
        <f t="shared" si="0"/>
        <v>0.04591463354641731</v>
      </c>
      <c r="AK25" s="14">
        <f t="shared" si="1"/>
        <v>0.009526328171863224</v>
      </c>
    </row>
    <row r="26" spans="1:37" ht="13.5" customHeight="1">
      <c r="A26" s="19" t="s">
        <v>24</v>
      </c>
      <c r="B26" s="14">
        <v>0.00820519956890866</v>
      </c>
      <c r="C26" s="14">
        <v>0.0014710475598861985</v>
      </c>
      <c r="D26" s="14">
        <v>0.007387228332187599</v>
      </c>
      <c r="E26" s="14">
        <v>0.0005385112367700245</v>
      </c>
      <c r="F26" s="14"/>
      <c r="G26" s="14">
        <v>0.007707404938119538</v>
      </c>
      <c r="H26" s="14">
        <v>0.0007692312704749527</v>
      </c>
      <c r="I26" s="14">
        <v>0.0076561230558931555</v>
      </c>
      <c r="J26" s="14">
        <v>0.0003100408996344381</v>
      </c>
      <c r="K26" s="14"/>
      <c r="L26" s="14">
        <v>0.007993337739791462</v>
      </c>
      <c r="M26" s="14">
        <v>0.008623988651330135</v>
      </c>
      <c r="N26" s="14">
        <v>0.0009905886803966008</v>
      </c>
      <c r="O26" s="14"/>
      <c r="P26" s="14">
        <v>0.0027470074474573026</v>
      </c>
      <c r="Q26" s="14">
        <v>0.005271464913002661</v>
      </c>
      <c r="R26" s="14">
        <v>0.009115571179327623</v>
      </c>
      <c r="S26" s="14"/>
      <c r="T26" s="14">
        <f t="shared" si="6"/>
        <v>0.008195727804684628</v>
      </c>
      <c r="U26" s="14">
        <f t="shared" si="7"/>
        <v>0.0008112467500891089</v>
      </c>
      <c r="V26" s="14">
        <f t="shared" si="8"/>
        <v>0.006663237423569241</v>
      </c>
      <c r="W26" s="14">
        <f t="shared" si="9"/>
        <v>0.0026187756129607623</v>
      </c>
      <c r="Y26" s="14">
        <v>0.004255263745102983</v>
      </c>
      <c r="Z26" s="14"/>
      <c r="AA26" s="14">
        <v>0.000468342568228179</v>
      </c>
      <c r="AB26" s="14"/>
      <c r="AC26" s="14">
        <v>0.02037013060684457</v>
      </c>
      <c r="AD26" s="14">
        <v>0.027673694577592587</v>
      </c>
      <c r="AE26" s="14"/>
      <c r="AF26" s="14">
        <v>0.010560053099993718</v>
      </c>
      <c r="AG26" s="14"/>
      <c r="AH26" s="14">
        <v>0.007322913025425471</v>
      </c>
      <c r="AJ26" s="14">
        <f t="shared" si="0"/>
        <v>0.008595340609118984</v>
      </c>
      <c r="AK26" s="14">
        <f t="shared" si="1"/>
        <v>0.007566525143027872</v>
      </c>
    </row>
    <row r="27" spans="1:37" ht="12.75">
      <c r="A27" s="19" t="s">
        <v>30</v>
      </c>
      <c r="B27" s="14">
        <v>0</v>
      </c>
      <c r="C27" s="14">
        <v>0</v>
      </c>
      <c r="D27" s="14">
        <v>9.66223497189498E-05</v>
      </c>
      <c r="E27" s="14">
        <v>0.00013664463740089503</v>
      </c>
      <c r="F27" s="14"/>
      <c r="G27" s="14">
        <v>0.00024187527290258653</v>
      </c>
      <c r="H27" s="14">
        <v>0.000347284004410416</v>
      </c>
      <c r="I27" s="14">
        <v>0.0003682694720333213</v>
      </c>
      <c r="J27" s="14">
        <v>0.0005208116819575022</v>
      </c>
      <c r="K27" s="14"/>
      <c r="L27" s="14">
        <v>0</v>
      </c>
      <c r="M27" s="14">
        <v>0</v>
      </c>
      <c r="N27" s="14">
        <v>0</v>
      </c>
      <c r="O27" s="14"/>
      <c r="P27" s="14">
        <v>0</v>
      </c>
      <c r="Q27" s="14">
        <v>0.0010751571378805214</v>
      </c>
      <c r="R27" s="14">
        <v>0.00034785543345373275</v>
      </c>
      <c r="S27" s="14"/>
      <c r="T27" s="14">
        <f t="shared" si="6"/>
        <v>0.00020318681380150096</v>
      </c>
      <c r="U27" s="14">
        <f t="shared" si="7"/>
        <v>0.00018332317535704832</v>
      </c>
      <c r="V27" s="14">
        <f t="shared" si="8"/>
        <v>6.046881822564663E-05</v>
      </c>
      <c r="W27" s="14">
        <f t="shared" si="9"/>
        <v>0.00012093763645129326</v>
      </c>
      <c r="Y27" s="14">
        <v>0.00019188151190415633</v>
      </c>
      <c r="Z27" s="14"/>
      <c r="AA27" s="14">
        <v>0.00019188151190415633</v>
      </c>
      <c r="AB27" s="14"/>
      <c r="AC27" s="14">
        <v>0.00026696160000269745</v>
      </c>
      <c r="AD27" s="14">
        <v>0.000377540715356636</v>
      </c>
      <c r="AE27" s="14"/>
      <c r="AF27" s="14">
        <v>0</v>
      </c>
      <c r="AG27" s="14"/>
      <c r="AH27" s="14">
        <v>0.00022902654531348264</v>
      </c>
      <c r="AJ27" s="14">
        <f t="shared" si="0"/>
        <v>0.00017595023382489854</v>
      </c>
      <c r="AK27" s="14">
        <f t="shared" si="1"/>
        <v>0.00010315796096314665</v>
      </c>
    </row>
    <row r="28" spans="1:37" ht="12.75">
      <c r="A28" s="19" t="s">
        <v>28</v>
      </c>
      <c r="B28" s="14">
        <v>0.7634692282683229</v>
      </c>
      <c r="C28" s="14">
        <v>0.013079989049731861</v>
      </c>
      <c r="D28" s="14">
        <v>0.8267977751274589</v>
      </c>
      <c r="E28" s="14">
        <v>0.015224534838429924</v>
      </c>
      <c r="F28" s="14"/>
      <c r="G28" s="14">
        <v>0.8256241682225514</v>
      </c>
      <c r="H28" s="14">
        <v>0.005501982510711872</v>
      </c>
      <c r="I28" s="14">
        <v>0.8230094258001859</v>
      </c>
      <c r="J28" s="14">
        <v>0.0005673304829009265</v>
      </c>
      <c r="K28" s="14"/>
      <c r="L28" s="14">
        <v>0.7340725714925408</v>
      </c>
      <c r="M28" s="14">
        <v>0.792808628240266</v>
      </c>
      <c r="N28" s="14">
        <v>0.005958022304581885</v>
      </c>
      <c r="O28" s="14"/>
      <c r="P28" s="14">
        <v>0.6630213020376902</v>
      </c>
      <c r="Q28" s="14">
        <v>0.8363123745218785</v>
      </c>
      <c r="R28" s="14">
        <v>0.8647336632695082</v>
      </c>
      <c r="S28" s="14"/>
      <c r="T28" s="14">
        <f t="shared" si="6"/>
        <v>0.8268373731093548</v>
      </c>
      <c r="U28" s="14">
        <f t="shared" si="7"/>
        <v>0.02948863642077289</v>
      </c>
      <c r="V28" s="14">
        <f t="shared" si="8"/>
        <v>0.7465468175052763</v>
      </c>
      <c r="W28" s="14">
        <f t="shared" si="9"/>
        <v>0.06750731794951004</v>
      </c>
      <c r="Y28" s="14">
        <v>0.6575276875099889</v>
      </c>
      <c r="Z28" s="14"/>
      <c r="AA28" s="14">
        <v>0.6082342720475029</v>
      </c>
      <c r="AB28" s="14"/>
      <c r="AC28" s="14">
        <v>0.5837395744733186</v>
      </c>
      <c r="AD28" s="14">
        <v>0.01580688237236179</v>
      </c>
      <c r="AE28" s="14"/>
      <c r="AF28" s="14">
        <v>0.6675872298381783</v>
      </c>
      <c r="AG28" s="14"/>
      <c r="AH28" s="14">
        <v>0.7021511642616873</v>
      </c>
      <c r="AJ28" s="14">
        <f t="shared" si="0"/>
        <v>0.6438479856261352</v>
      </c>
      <c r="AK28" s="14">
        <f t="shared" si="1"/>
        <v>0.04751658732636306</v>
      </c>
    </row>
    <row r="29" spans="1:37" ht="12.75">
      <c r="A29" s="19" t="s">
        <v>23</v>
      </c>
      <c r="B29" s="14">
        <v>0.2592825081221266</v>
      </c>
      <c r="C29" s="14">
        <v>0.019809385092126548</v>
      </c>
      <c r="D29" s="14">
        <v>0.1948586023742655</v>
      </c>
      <c r="E29" s="14">
        <v>0.020209422209052964</v>
      </c>
      <c r="F29" s="14"/>
      <c r="G29" s="14">
        <v>0.19492428737728196</v>
      </c>
      <c r="H29" s="14">
        <v>0.009742202191656271</v>
      </c>
      <c r="I29" s="14">
        <v>0.1964427683104633</v>
      </c>
      <c r="J29" s="14">
        <v>0.011516661067909764</v>
      </c>
      <c r="K29" s="14"/>
      <c r="L29" s="14">
        <v>0.28166125107845796</v>
      </c>
      <c r="M29" s="14">
        <v>0.22935352110406845</v>
      </c>
      <c r="N29" s="14">
        <v>0.004581596547945413</v>
      </c>
      <c r="O29" s="14"/>
      <c r="P29" s="14">
        <v>0.3545699952524377</v>
      </c>
      <c r="Q29" s="14">
        <v>0.19908715268309932</v>
      </c>
      <c r="R29" s="14">
        <v>0.15828061913672106</v>
      </c>
      <c r="S29" s="14"/>
      <c r="T29" s="14">
        <f t="shared" si="6"/>
        <v>0.1947338777313796</v>
      </c>
      <c r="U29" s="14">
        <f t="shared" si="7"/>
        <v>0.029041898656188607</v>
      </c>
      <c r="V29" s="14">
        <f t="shared" si="8"/>
        <v>0.2726095104575761</v>
      </c>
      <c r="W29" s="14">
        <f t="shared" si="9"/>
        <v>0.06585858069216848</v>
      </c>
      <c r="Y29" s="14">
        <v>0.3543726034638623</v>
      </c>
      <c r="Z29" s="14"/>
      <c r="AA29" s="14">
        <v>0.3543726034638623</v>
      </c>
      <c r="AB29" s="14"/>
      <c r="AC29" s="14">
        <v>0.4248222981540205</v>
      </c>
      <c r="AD29" s="14">
        <v>0.016205548500517145</v>
      </c>
      <c r="AE29" s="14"/>
      <c r="AF29" s="14">
        <v>0.34899038429034973</v>
      </c>
      <c r="AG29" s="14"/>
      <c r="AH29" s="14">
        <v>0.3158668077398932</v>
      </c>
      <c r="AJ29" s="14">
        <f t="shared" si="0"/>
        <v>0.3596849394223976</v>
      </c>
      <c r="AK29" s="14">
        <f t="shared" si="1"/>
        <v>0.03979233438371823</v>
      </c>
    </row>
    <row r="30" spans="1:37" ht="12.75">
      <c r="A30" s="19" t="s">
        <v>27</v>
      </c>
      <c r="B30" s="14">
        <v>0.002668610047490645</v>
      </c>
      <c r="C30" s="14">
        <v>9.27917962547997E-05</v>
      </c>
      <c r="D30" s="14">
        <v>0.002301161002182305</v>
      </c>
      <c r="E30" s="14">
        <v>0.00028559010801510734</v>
      </c>
      <c r="F30" s="14"/>
      <c r="G30" s="14">
        <v>0.001655499231583851</v>
      </c>
      <c r="H30" s="14">
        <v>0.0004908322927794262</v>
      </c>
      <c r="I30" s="14">
        <v>0.0014262912016790807</v>
      </c>
      <c r="J30" s="14">
        <v>0.00036565135403346296</v>
      </c>
      <c r="K30" s="14"/>
      <c r="L30" s="14">
        <v>0.003014390377363509</v>
      </c>
      <c r="M30" s="14">
        <v>0.0018494366606145887</v>
      </c>
      <c r="N30" s="14">
        <v>0.0003585179783617544</v>
      </c>
      <c r="O30" s="14"/>
      <c r="P30" s="14">
        <v>0.003612156219576297</v>
      </c>
      <c r="Q30" s="14">
        <v>0.001561530518980571</v>
      </c>
      <c r="R30" s="14">
        <v>0.0016882123815763442</v>
      </c>
      <c r="S30" s="14"/>
      <c r="T30" s="14">
        <f>AVERAGE(D30,I30,M30,R30)</f>
        <v>0.0018162753115130797</v>
      </c>
      <c r="U30" s="14">
        <f>STDEV(D30,I30,M30,R30)</f>
        <v>0.0003672880468320024</v>
      </c>
      <c r="V30" s="14">
        <f>AVERAGE(B30,G30,L30,P30)</f>
        <v>0.0027376639690035753</v>
      </c>
      <c r="W30" s="14">
        <f>STDEV(B30,G30,L30,P30)</f>
        <v>0.0008199925130525171</v>
      </c>
      <c r="Y30" s="14">
        <v>0.00450848398606689</v>
      </c>
      <c r="Z30" s="14"/>
      <c r="AA30" s="14">
        <v>0.00450848398606689</v>
      </c>
      <c r="AB30" s="14"/>
      <c r="AC30" s="14">
        <v>0.004785667163329126</v>
      </c>
      <c r="AD30" s="14">
        <v>5.571185871000741E-05</v>
      </c>
      <c r="AE30" s="14"/>
      <c r="AF30" s="14">
        <v>0.004460486443512325</v>
      </c>
      <c r="AG30" s="14"/>
      <c r="AH30" s="14">
        <v>0.002472155750376476</v>
      </c>
      <c r="AJ30" s="14">
        <f>AVERAGE(Y30:AC30,AF30:AH30)</f>
        <v>0.004147055465870341</v>
      </c>
      <c r="AK30" s="14">
        <f>STDEV(Y30:AC30,AF30:AH30)</f>
        <v>0.0009450679982494864</v>
      </c>
    </row>
    <row r="31" spans="1:34" ht="12.75">
      <c r="A31" s="1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7" ht="12.75">
      <c r="A32" s="19" t="s">
        <v>32</v>
      </c>
      <c r="B32" s="14">
        <v>5</v>
      </c>
      <c r="C32" s="14">
        <v>8.881784197001252E-16</v>
      </c>
      <c r="D32" s="14">
        <v>5</v>
      </c>
      <c r="E32" s="14">
        <v>1.2560739669470201E-15</v>
      </c>
      <c r="F32" s="14"/>
      <c r="G32" s="14">
        <v>5</v>
      </c>
      <c r="H32" s="14">
        <v>8.881784197001252E-16</v>
      </c>
      <c r="I32" s="14">
        <v>5</v>
      </c>
      <c r="J32" s="14">
        <v>8.881784197001252E-16</v>
      </c>
      <c r="K32" s="14"/>
      <c r="L32" s="14">
        <v>5</v>
      </c>
      <c r="M32" s="14">
        <v>5</v>
      </c>
      <c r="N32" s="14">
        <v>6.280369834735101E-16</v>
      </c>
      <c r="O32" s="14"/>
      <c r="P32" s="14">
        <v>5</v>
      </c>
      <c r="Q32" s="14">
        <v>5</v>
      </c>
      <c r="R32" s="14">
        <v>5</v>
      </c>
      <c r="S32" s="14"/>
      <c r="T32" s="14">
        <f aca="true" t="shared" si="10" ref="T32:T37">AVERAGE(D32,I32,M32,R32)</f>
        <v>5</v>
      </c>
      <c r="U32" s="14">
        <f aca="true" t="shared" si="11" ref="U32:U37">STDEV(D32,I32,M32,R32)</f>
        <v>0</v>
      </c>
      <c r="V32" s="14">
        <f aca="true" t="shared" si="12" ref="V32:V37">AVERAGE(B32,G32,L32,P32)</f>
        <v>5</v>
      </c>
      <c r="W32" s="14">
        <f aca="true" t="shared" si="13" ref="W32:W37">STDEV(B32,G32,L32,P32)</f>
        <v>0</v>
      </c>
      <c r="Y32" s="14">
        <v>5</v>
      </c>
      <c r="Z32" s="14"/>
      <c r="AA32" s="14">
        <v>5</v>
      </c>
      <c r="AB32" s="14"/>
      <c r="AC32" s="14">
        <v>5</v>
      </c>
      <c r="AD32" s="14">
        <v>0</v>
      </c>
      <c r="AE32" s="14"/>
      <c r="AF32" s="14">
        <v>5</v>
      </c>
      <c r="AG32" s="14"/>
      <c r="AH32" s="14">
        <v>5</v>
      </c>
      <c r="AJ32" s="14">
        <f t="shared" si="0"/>
        <v>5</v>
      </c>
      <c r="AK32" s="14">
        <f t="shared" si="1"/>
        <v>0</v>
      </c>
    </row>
    <row r="33" spans="1:34" ht="12.75">
      <c r="A33" s="19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7" ht="12.75">
      <c r="A34" s="19" t="s">
        <v>33</v>
      </c>
      <c r="B34" s="14">
        <v>74.46016066345442</v>
      </c>
      <c r="C34" s="14">
        <v>1.7709616488730329</v>
      </c>
      <c r="D34" s="14">
        <v>80.74958061170284</v>
      </c>
      <c r="E34" s="14">
        <v>1.8574205427959516</v>
      </c>
      <c r="F34" s="14"/>
      <c r="G34" s="14">
        <v>80.77274826105547</v>
      </c>
      <c r="H34" s="14">
        <v>0.8745124987233818</v>
      </c>
      <c r="I34" s="14">
        <v>80.62302580676015</v>
      </c>
      <c r="J34" s="14">
        <v>0.949164022069134</v>
      </c>
      <c r="K34" s="14"/>
      <c r="L34" s="14">
        <v>72.05632973510295</v>
      </c>
      <c r="M34" s="14">
        <v>77.4216198301528</v>
      </c>
      <c r="N34" s="14">
        <v>0.4203095677797623</v>
      </c>
      <c r="O34" s="14"/>
      <c r="P34" s="14">
        <v>64.925485686422</v>
      </c>
      <c r="Q34" s="14">
        <v>80.65031645040877</v>
      </c>
      <c r="R34" s="14">
        <v>84.38875358145553</v>
      </c>
      <c r="S34" s="14"/>
      <c r="T34" s="14">
        <f>AVERAGE(D34,I34,M34,R34)</f>
        <v>80.79574495751784</v>
      </c>
      <c r="U34" s="14">
        <f t="shared" si="11"/>
        <v>2.8475951490491047</v>
      </c>
      <c r="V34" s="14">
        <f>AVERAGE(B34,G34,L34,P34)</f>
        <v>73.05368108650872</v>
      </c>
      <c r="W34" s="14">
        <f t="shared" si="13"/>
        <v>6.547886504454861</v>
      </c>
      <c r="Y34" s="14">
        <v>64.69126435236831</v>
      </c>
      <c r="Z34" s="14"/>
      <c r="AA34" s="14">
        <v>58.87416952535012</v>
      </c>
      <c r="AB34" s="14"/>
      <c r="AC34" s="14">
        <v>57.60533872134128</v>
      </c>
      <c r="AD34" s="14">
        <v>1.5793636153933732</v>
      </c>
      <c r="AE34" s="14"/>
      <c r="AF34" s="14">
        <v>65.3831849628491</v>
      </c>
      <c r="AG34" s="14"/>
      <c r="AH34" s="14">
        <v>68.80528729939405</v>
      </c>
      <c r="AJ34" s="14">
        <f t="shared" si="0"/>
        <v>63.07184897226057</v>
      </c>
      <c r="AK34" s="14">
        <f t="shared" si="1"/>
        <v>4.699477161030438</v>
      </c>
    </row>
    <row r="35" spans="1:37" ht="12.75">
      <c r="A35" s="19" t="s">
        <v>5</v>
      </c>
      <c r="B35" s="14">
        <v>25.27961820508191</v>
      </c>
      <c r="C35" s="14">
        <v>1.7636437697091354</v>
      </c>
      <c r="D35" s="14">
        <v>19.02562094767785</v>
      </c>
      <c r="E35" s="14">
        <v>1.8863430365371003</v>
      </c>
      <c r="F35" s="14"/>
      <c r="G35" s="14">
        <v>19.065488555209928</v>
      </c>
      <c r="H35" s="14">
        <v>0.8420470311948245</v>
      </c>
      <c r="I35" s="14">
        <v>19.237451973111092</v>
      </c>
      <c r="J35" s="14">
        <v>0.9148931029498186</v>
      </c>
      <c r="K35" s="14"/>
      <c r="L35" s="14">
        <v>27.647778665868895</v>
      </c>
      <c r="M35" s="14">
        <v>22.397790539130757</v>
      </c>
      <c r="N35" s="14">
        <v>0.455218574301768</v>
      </c>
      <c r="O35" s="14"/>
      <c r="P35" s="14">
        <v>34.720798684516815</v>
      </c>
      <c r="Q35" s="14">
        <v>19.19909635951795</v>
      </c>
      <c r="R35" s="14">
        <v>15.446494952615266</v>
      </c>
      <c r="S35" s="14"/>
      <c r="T35" s="14">
        <f t="shared" si="10"/>
        <v>19.02683960313374</v>
      </c>
      <c r="U35" s="14">
        <f t="shared" si="11"/>
        <v>2.84174459824149</v>
      </c>
      <c r="V35" s="14">
        <f t="shared" si="12"/>
        <v>26.678421027669387</v>
      </c>
      <c r="W35" s="14">
        <f t="shared" si="13"/>
        <v>6.468716585042219</v>
      </c>
      <c r="Y35" s="14">
        <v>34.86516568866074</v>
      </c>
      <c r="Z35" s="14"/>
      <c r="AA35" s="14">
        <v>34.86516568866074</v>
      </c>
      <c r="AB35" s="14"/>
      <c r="AC35" s="14">
        <v>41.922397156335116</v>
      </c>
      <c r="AD35" s="14">
        <v>1.5850212507482184</v>
      </c>
      <c r="AE35" s="14"/>
      <c r="AF35" s="14">
        <v>34.17995705496461</v>
      </c>
      <c r="AG35" s="14"/>
      <c r="AH35" s="14">
        <v>30.95246089599297</v>
      </c>
      <c r="AJ35" s="14">
        <f t="shared" si="0"/>
        <v>35.35702929692283</v>
      </c>
      <c r="AK35" s="14">
        <f t="shared" si="1"/>
        <v>4.011659152050707</v>
      </c>
    </row>
    <row r="36" spans="1:37" ht="12.75">
      <c r="A36" s="19" t="s">
        <v>34</v>
      </c>
      <c r="B36" s="14">
        <v>0.2602211314636683</v>
      </c>
      <c r="C36" s="14">
        <v>0.007317879163521011</v>
      </c>
      <c r="D36" s="14">
        <v>0.22479844061930704</v>
      </c>
      <c r="E36" s="14">
        <v>0.02892249374072906</v>
      </c>
      <c r="F36" s="14"/>
      <c r="G36" s="14">
        <v>0.16176318373461487</v>
      </c>
      <c r="H36" s="14">
        <v>0.04715472791246845</v>
      </c>
      <c r="I36" s="14">
        <v>0.1395222201287621</v>
      </c>
      <c r="J36" s="14">
        <v>0.03427091912098687</v>
      </c>
      <c r="K36" s="14"/>
      <c r="L36" s="14">
        <v>0.2958915990281399</v>
      </c>
      <c r="M36" s="14">
        <v>0.18058963071642284</v>
      </c>
      <c r="N36" s="14">
        <v>0.03491081744670069</v>
      </c>
      <c r="O36" s="14"/>
      <c r="P36" s="14">
        <v>0.3537156290611753</v>
      </c>
      <c r="Q36" s="14">
        <v>0.15058719007327026</v>
      </c>
      <c r="R36" s="14">
        <v>0.16475146592923418</v>
      </c>
      <c r="S36" s="14"/>
      <c r="T36" s="14">
        <f t="shared" si="10"/>
        <v>0.17741543934843154</v>
      </c>
      <c r="U36" s="14">
        <f t="shared" si="11"/>
        <v>0.03583060417142713</v>
      </c>
      <c r="V36" s="14">
        <f t="shared" si="12"/>
        <v>0.2678978858218996</v>
      </c>
      <c r="W36" s="14">
        <f t="shared" si="13"/>
        <v>0.08056434401228363</v>
      </c>
      <c r="Y36" s="14">
        <v>0.44356995897095447</v>
      </c>
      <c r="Z36" s="14"/>
      <c r="AA36" s="14">
        <v>0.4267369213440168</v>
      </c>
      <c r="AB36" s="14"/>
      <c r="AC36" s="14">
        <v>0.4722641223235934</v>
      </c>
      <c r="AD36" s="14">
        <v>0.0056576353550351005</v>
      </c>
      <c r="AE36" s="14"/>
      <c r="AF36" s="14">
        <v>0.4368579821862985</v>
      </c>
      <c r="AG36" s="14"/>
      <c r="AH36" s="14">
        <v>0.24225180461298543</v>
      </c>
      <c r="AJ36" s="14">
        <f t="shared" si="0"/>
        <v>0.40433615788756977</v>
      </c>
      <c r="AK36" s="14">
        <f t="shared" si="1"/>
        <v>0.09217415626880102</v>
      </c>
    </row>
    <row r="37" spans="1:37" ht="12.75">
      <c r="A37" s="19" t="s">
        <v>32</v>
      </c>
      <c r="B37" s="14">
        <v>100</v>
      </c>
      <c r="C37" s="14">
        <v>3.1776437161565096E-14</v>
      </c>
      <c r="D37" s="14">
        <v>100</v>
      </c>
      <c r="E37" s="14">
        <v>0</v>
      </c>
      <c r="F37" s="14"/>
      <c r="G37" s="14">
        <v>100</v>
      </c>
      <c r="H37" s="14">
        <v>0</v>
      </c>
      <c r="I37" s="14">
        <v>100</v>
      </c>
      <c r="J37" s="14">
        <v>0</v>
      </c>
      <c r="K37" s="14"/>
      <c r="L37" s="14">
        <v>100</v>
      </c>
      <c r="M37" s="14">
        <v>100</v>
      </c>
      <c r="N37" s="14">
        <v>1.0048591735576161E-14</v>
      </c>
      <c r="O37" s="14"/>
      <c r="P37" s="14">
        <v>100</v>
      </c>
      <c r="Q37" s="14">
        <v>100</v>
      </c>
      <c r="R37" s="14">
        <v>100</v>
      </c>
      <c r="S37" s="14"/>
      <c r="T37" s="14">
        <f t="shared" si="10"/>
        <v>100</v>
      </c>
      <c r="U37" s="14">
        <f t="shared" si="11"/>
        <v>0</v>
      </c>
      <c r="V37" s="14">
        <f t="shared" si="12"/>
        <v>100</v>
      </c>
      <c r="W37" s="14">
        <f t="shared" si="13"/>
        <v>0</v>
      </c>
      <c r="Y37" s="14">
        <v>100</v>
      </c>
      <c r="Z37" s="14"/>
      <c r="AA37" s="14">
        <v>100</v>
      </c>
      <c r="AB37" s="14"/>
      <c r="AC37" s="14">
        <v>100</v>
      </c>
      <c r="AD37" s="14">
        <v>1.4210854715202004E-14</v>
      </c>
      <c r="AE37" s="14"/>
      <c r="AF37" s="14">
        <v>100</v>
      </c>
      <c r="AG37" s="14"/>
      <c r="AH37" s="14">
        <v>100</v>
      </c>
      <c r="AJ37" s="14">
        <f t="shared" si="0"/>
        <v>100</v>
      </c>
      <c r="AK37" s="14">
        <f t="shared" si="1"/>
        <v>0</v>
      </c>
    </row>
  </sheetData>
  <printOptions/>
  <pageMargins left="0.75" right="0.75" top="1" bottom="1" header="0.4921259845" footer="0.492125984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dcterms:created xsi:type="dcterms:W3CDTF">2009-05-31T11:53:47Z</dcterms:created>
  <dcterms:modified xsi:type="dcterms:W3CDTF">2013-04-03T18:35:06Z</dcterms:modified>
  <cp:category/>
  <cp:version/>
  <cp:contentType/>
  <cp:contentStatus/>
</cp:coreProperties>
</file>